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Gruodis/2024 12 27-29/"/>
    </mc:Choice>
  </mc:AlternateContent>
  <xr:revisionPtr revIDLastSave="3515" documentId="13_ncr:1_{4E7620D2-5167-490C-AB30-90BD1A019D26}" xr6:coauthVersionLast="47" xr6:coauthVersionMax="47" xr10:uidLastSave="{6419115C-7B37-4E85-B036-5A356017C254}"/>
  <bookViews>
    <workbookView xWindow="-120" yWindow="-120" windowWidth="29040" windowHeight="15840" xr2:uid="{00000000-000D-0000-FFFF-FFFF00000000}"/>
  </bookViews>
  <sheets>
    <sheet name="12.27-12.29" sheetId="35" r:id="rId1"/>
    <sheet name="12.20-12.22" sheetId="34" r:id="rId2"/>
    <sheet name="12.13-12.15" sheetId="33" r:id="rId3"/>
    <sheet name="12.06-12.08" sheetId="32" r:id="rId4"/>
    <sheet name="11.29-12.01" sheetId="31" r:id="rId5"/>
    <sheet name="11.22-11.24" sheetId="30" r:id="rId6"/>
    <sheet name="11.15-11.17" sheetId="28" r:id="rId7"/>
    <sheet name="11.08-11.10" sheetId="27" r:id="rId8"/>
    <sheet name="11.01-11.03" sheetId="26" r:id="rId9"/>
    <sheet name="10.25-10.27" sheetId="25" r:id="rId10"/>
    <sheet name="10.18-10.20" sheetId="24" r:id="rId11"/>
    <sheet name="10.11-10.13" sheetId="23" r:id="rId12"/>
    <sheet name="10.04-10.06" sheetId="22" r:id="rId13"/>
    <sheet name="09.27-09.29" sheetId="21" r:id="rId14"/>
    <sheet name="09.20-09.22" sheetId="19" r:id="rId15"/>
    <sheet name="09.13-09.15" sheetId="18" r:id="rId16"/>
    <sheet name="09.06-09.08" sheetId="17" r:id="rId17"/>
    <sheet name="08.30-09.01" sheetId="16" r:id="rId18"/>
    <sheet name="08.23-08.25" sheetId="15" r:id="rId19"/>
    <sheet name="08.16-08.18" sheetId="14" r:id="rId20"/>
    <sheet name="08.09-08.11" sheetId="13" r:id="rId21"/>
    <sheet name="08.02-08.04" sheetId="12" r:id="rId22"/>
    <sheet name="07.26-07.28" sheetId="11" r:id="rId23"/>
    <sheet name="07.19-07.21" sheetId="10" r:id="rId24"/>
    <sheet name="07.12-07.14" sheetId="9" r:id="rId25"/>
    <sheet name="07.05-07.07" sheetId="8" r:id="rId26"/>
    <sheet name="06.28-06.30" sheetId="7" r:id="rId27"/>
    <sheet name="06.21-06.23" sheetId="6" r:id="rId28"/>
    <sheet name="06.14-06.16" sheetId="5" r:id="rId29"/>
    <sheet name="06.07-06.09 " sheetId="4" r:id="rId30"/>
    <sheet name="05.31-06.02" sheetId="3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5" l="1"/>
  <c r="D28" i="35"/>
  <c r="F20" i="35"/>
  <c r="I27" i="35" l="1"/>
  <c r="F6" i="35"/>
  <c r="F24" i="35" l="1"/>
  <c r="F3" i="35" l="1"/>
  <c r="F23" i="35"/>
  <c r="I7" i="35" l="1"/>
  <c r="I13" i="35"/>
  <c r="I4" i="35"/>
  <c r="F28" i="35"/>
  <c r="I24" i="35"/>
  <c r="F26" i="35"/>
  <c r="I25" i="35"/>
  <c r="F25" i="35"/>
  <c r="I23" i="35"/>
  <c r="I21" i="35"/>
  <c r="F21" i="35"/>
  <c r="I22" i="35"/>
  <c r="F22" i="35"/>
  <c r="I19" i="35"/>
  <c r="F19" i="35"/>
  <c r="I20" i="35"/>
  <c r="I15" i="35"/>
  <c r="F15" i="35"/>
  <c r="F16" i="35"/>
  <c r="I18" i="35"/>
  <c r="F18" i="35"/>
  <c r="I14" i="35"/>
  <c r="F14" i="35"/>
  <c r="I17" i="35"/>
  <c r="F17" i="35"/>
  <c r="I12" i="35"/>
  <c r="F12" i="35"/>
  <c r="I10" i="35"/>
  <c r="F10" i="35"/>
  <c r="F11" i="35"/>
  <c r="I8" i="35"/>
  <c r="F8" i="35"/>
  <c r="I9" i="35"/>
  <c r="F9" i="35"/>
  <c r="I6" i="35"/>
  <c r="I5" i="35"/>
  <c r="F5" i="35"/>
  <c r="G35" i="34"/>
  <c r="D35" i="34"/>
  <c r="F20" i="34" l="1"/>
  <c r="I5" i="34"/>
  <c r="I31" i="34" l="1"/>
  <c r="F19" i="34"/>
  <c r="I33" i="34"/>
  <c r="I32" i="34"/>
  <c r="F12" i="34" l="1"/>
  <c r="F9" i="34"/>
  <c r="F8" i="34"/>
  <c r="F14" i="34" l="1"/>
  <c r="F35" i="34" l="1"/>
  <c r="I26" i="34"/>
  <c r="F26" i="34"/>
  <c r="I34" i="34"/>
  <c r="F34" i="34"/>
  <c r="I30" i="34"/>
  <c r="F30" i="34"/>
  <c r="F29" i="34"/>
  <c r="I24" i="34"/>
  <c r="F24" i="34"/>
  <c r="I20" i="34"/>
  <c r="I23" i="34"/>
  <c r="F23" i="34"/>
  <c r="I27" i="34"/>
  <c r="F27" i="34"/>
  <c r="I21" i="34"/>
  <c r="F21" i="34"/>
  <c r="I28" i="34"/>
  <c r="F28" i="34"/>
  <c r="I25" i="34"/>
  <c r="F25" i="34"/>
  <c r="I19" i="34"/>
  <c r="I17" i="34"/>
  <c r="F17" i="34"/>
  <c r="I18" i="34"/>
  <c r="F22" i="34"/>
  <c r="I10" i="34"/>
  <c r="F10" i="34"/>
  <c r="I13" i="34"/>
  <c r="F13" i="34"/>
  <c r="F15" i="34"/>
  <c r="I16" i="34"/>
  <c r="F16" i="34"/>
  <c r="F11" i="34"/>
  <c r="I14" i="34"/>
  <c r="I9" i="34"/>
  <c r="I12" i="34"/>
  <c r="I7" i="34"/>
  <c r="F7" i="34"/>
  <c r="I6" i="34"/>
  <c r="F6" i="34"/>
  <c r="I4" i="34"/>
  <c r="F4" i="34"/>
  <c r="F19" i="33"/>
  <c r="I19" i="33"/>
  <c r="G33" i="33"/>
  <c r="D33" i="33"/>
  <c r="I9" i="33"/>
  <c r="I32" i="33"/>
  <c r="I17" i="33" l="1"/>
  <c r="F17" i="33"/>
  <c r="I25" i="33" l="1"/>
  <c r="F4" i="33"/>
  <c r="F12" i="33"/>
  <c r="F15" i="33" l="1"/>
  <c r="I7" i="33"/>
  <c r="I6" i="33"/>
  <c r="I31" i="33" l="1"/>
  <c r="I18" i="33" l="1"/>
  <c r="F33" i="33"/>
  <c r="I28" i="33"/>
  <c r="F28" i="33"/>
  <c r="I26" i="33"/>
  <c r="F26" i="33"/>
  <c r="I30" i="33"/>
  <c r="F30" i="33"/>
  <c r="I23" i="33"/>
  <c r="F23" i="33"/>
  <c r="I24" i="33"/>
  <c r="F24" i="33"/>
  <c r="I21" i="33"/>
  <c r="F21" i="33"/>
  <c r="I16" i="33"/>
  <c r="F16" i="33"/>
  <c r="I22" i="33"/>
  <c r="F22" i="33"/>
  <c r="I29" i="33"/>
  <c r="F29" i="33"/>
  <c r="F27" i="33"/>
  <c r="I20" i="33"/>
  <c r="F20" i="33"/>
  <c r="I14" i="33"/>
  <c r="F14" i="33"/>
  <c r="I13" i="33"/>
  <c r="F13" i="33"/>
  <c r="I11" i="33"/>
  <c r="F11" i="33"/>
  <c r="F10" i="33"/>
  <c r="I4" i="33"/>
  <c r="I5" i="33"/>
  <c r="F5" i="33"/>
  <c r="I3" i="33"/>
  <c r="F3" i="33"/>
  <c r="I29" i="32" l="1"/>
  <c r="F3" i="32"/>
  <c r="I5" i="32"/>
  <c r="I28" i="32" l="1"/>
  <c r="F8" i="32" l="1"/>
  <c r="F25" i="32" l="1"/>
  <c r="G35" i="32" l="1"/>
  <c r="D35" i="32"/>
  <c r="F35" i="32" s="1"/>
  <c r="F34" i="32"/>
  <c r="I32" i="32"/>
  <c r="F32" i="32"/>
  <c r="F31" i="32"/>
  <c r="I25" i="32"/>
  <c r="I27" i="32"/>
  <c r="F27" i="32"/>
  <c r="I26" i="32"/>
  <c r="F26" i="32"/>
  <c r="I20" i="32"/>
  <c r="F20" i="32"/>
  <c r="I18" i="32"/>
  <c r="F18" i="32"/>
  <c r="I33" i="32"/>
  <c r="F33" i="32"/>
  <c r="I21" i="32"/>
  <c r="F21" i="32"/>
  <c r="I23" i="32"/>
  <c r="F23" i="32"/>
  <c r="I24" i="32"/>
  <c r="F24" i="32"/>
  <c r="I30" i="32"/>
  <c r="F30" i="32"/>
  <c r="I19" i="32"/>
  <c r="F19" i="32"/>
  <c r="I15" i="32"/>
  <c r="F15" i="32"/>
  <c r="I17" i="32"/>
  <c r="F17" i="32"/>
  <c r="I13" i="32"/>
  <c r="F13" i="32"/>
  <c r="F14" i="32"/>
  <c r="I10" i="32"/>
  <c r="F10" i="32"/>
  <c r="I11" i="32"/>
  <c r="F11" i="32"/>
  <c r="I8" i="32"/>
  <c r="F7" i="32"/>
  <c r="I4" i="32"/>
  <c r="F4" i="32"/>
  <c r="I3" i="32"/>
  <c r="G30" i="31" l="1"/>
  <c r="D30" i="31"/>
  <c r="I3" i="31"/>
  <c r="I25" i="31" l="1"/>
  <c r="I6" i="31"/>
  <c r="F8" i="31" l="1"/>
  <c r="F15" i="31" l="1"/>
  <c r="F28" i="31" l="1"/>
  <c r="F19" i="31"/>
  <c r="F29" i="31"/>
  <c r="I13" i="31"/>
  <c r="I23" i="31"/>
  <c r="F30" i="31"/>
  <c r="F26" i="31"/>
  <c r="I21" i="31"/>
  <c r="F21" i="31"/>
  <c r="I28" i="31"/>
  <c r="I24" i="31"/>
  <c r="F24" i="31"/>
  <c r="I22" i="31"/>
  <c r="F22" i="31"/>
  <c r="I20" i="31"/>
  <c r="F20" i="31"/>
  <c r="I27" i="31"/>
  <c r="F27" i="31"/>
  <c r="I17" i="31"/>
  <c r="F17" i="31"/>
  <c r="I19" i="31"/>
  <c r="I16" i="31"/>
  <c r="F16" i="31"/>
  <c r="I14" i="31"/>
  <c r="F14" i="31"/>
  <c r="F13" i="31"/>
  <c r="I18" i="31"/>
  <c r="F18" i="31"/>
  <c r="I15" i="31"/>
  <c r="I12" i="31"/>
  <c r="F12" i="31"/>
  <c r="I11" i="31"/>
  <c r="F11" i="31"/>
  <c r="F9" i="31"/>
  <c r="I8" i="31"/>
  <c r="I10" i="31"/>
  <c r="F10" i="31"/>
  <c r="I7" i="31"/>
  <c r="F7" i="31"/>
  <c r="F5" i="31"/>
  <c r="I4" i="31"/>
  <c r="F4" i="31"/>
  <c r="I36" i="30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<sst xmlns="http://schemas.openxmlformats.org/spreadsheetml/2006/main" count="3782" uniqueCount="352">
  <si>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</si>
  <si>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</si>
  <si>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</si>
  <si>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</si>
  <si>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</si>
  <si>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</si>
  <si>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</si>
  <si>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</si>
  <si>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</si>
  <si>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</si>
  <si>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</si>
  <si>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</si>
  <si>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</si>
  <si>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</si>
  <si>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</si>
  <si>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</si>
  <si>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</si>
  <si>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</si>
  <si>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</si>
  <si>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</si>
  <si>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</si>
  <si>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</si>
  <si>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</si>
  <si>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</si>
  <si>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</si>
  <si>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</si>
  <si>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</si>
  <si>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</si>
  <si>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</si>
  <si>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</si>
  <si>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</si>
  <si>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</si>
  <si>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</si>
  <si>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</si>
  <si>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</si>
  <si>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</si>
  <si>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</si>
  <si>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</si>
  <si>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</si>
  <si>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</si>
  <si>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</si>
  <si>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</si>
  <si>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</si>
  <si>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</si>
  <si>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</si>
  <si>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</si>
  <si>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</si>
  <si>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</si>
  <si>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</si>
  <si>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</si>
  <si>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</si>
  <si>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</si>
  <si>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</si>
  <si>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</si>
  <si>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</si>
  <si>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</si>
  <si>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</si>
  <si>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</si>
  <si>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</si>
  <si>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</si>
  <si>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</si>
  <si>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</si>
  <si>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</si>
  <si>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</si>
  <si>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</si>
  <si>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</si>
  <si>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</si>
  <si>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</si>
  <si>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</si>
  <si>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</si>
  <si>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</si>
  <si>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</si>
  <si>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</si>
  <si>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</si>
  <si>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</si>
  <si>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</si>
  <si>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</si>
  <si>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</si>
  <si>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</si>
  <si>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</si>
  <si>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</si>
  <si>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</si>
  <si>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</si>
  <si>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</si>
  <si>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</si>
  <si>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</si>
  <si>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</si>
  <si>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</si>
  <si>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</si>
  <si>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</si>
  <si>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</si>
  <si>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</si>
  <si>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</si>
  <si>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</si>
  <si>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</si>
  <si>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</si>
  <si>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</si>
  <si>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</si>
  <si>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</si>
  <si>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</si>
  <si>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</si>
  <si>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</si>
  <si>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</si>
  <si>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</si>
  <si>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</si>
  <si>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</si>
  <si>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</si>
  <si>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</si>
  <si>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</si>
  <si>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</si>
  <si>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</si>
  <si>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</si>
  <si>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</si>
  <si>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</si>
  <si>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</si>
  <si>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</si>
  <si>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</si>
  <si>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</si>
  <si>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</si>
  <si>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</si>
  <si>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</si>
  <si>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</si>
  <si>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</si>
  <si>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</si>
  <si>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</si>
  <si>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</si>
  <si>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</si>
  <si>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</si>
  <si>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</si>
  <si>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</si>
  <si>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</si>
  <si>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</si>
  <si>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</si>
  <si>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</si>
  <si>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</si>
  <si>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</si>
  <si>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</si>
  <si>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</si>
  <si>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</si>
  <si>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</si>
  <si>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</si>
  <si>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</si>
  <si>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</si>
  <si>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</si>
  <si>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</si>
  <si>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</si>
  <si>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</si>
  <si>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</si>
  <si>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</si>
  <si>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</si>
  <si>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</si>
  <si>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</si>
  <si>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</si>
  <si>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</si>
  <si>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</si>
  <si>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</si>
  <si>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</si>
  <si>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</si>
  <si>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</si>
  <si>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</si>
  <si>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</si>
  <si>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</si>
  <si>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</si>
  <si>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</si>
  <si>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</si>
  <si>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</si>
  <si>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</si>
  <si>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</si>
  <si>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</si>
  <si>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</si>
  <si>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</si>
  <si>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</si>
  <si>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</si>
  <si>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</si>
  <si>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</si>
  <si>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</si>
  <si>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</si>
  <si>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</si>
  <si>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</si>
  <si>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</si>
  <si>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</si>
  <si>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</si>
  <si>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</si>
  <si>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</si>
  <si>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</si>
  <si>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</si>
  <si>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</si>
  <si>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</si>
  <si>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</si>
  <si>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</si>
  <si>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</si>
  <si>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</si>
  <si>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</si>
  <si>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</si>
  <si>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</si>
  <si>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</si>
  <si>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</si>
  <si>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</si>
  <si>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</si>
  <si>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</si>
  <si>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</si>
  <si>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</si>
  <si>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</si>
  <si>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</si>
  <si>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</si>
  <si>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</si>
  <si>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</si>
  <si>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</si>
  <si>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</si>
  <si>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</si>
  <si>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</si>
  <si>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</si>
  <si>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</si>
  <si>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</si>
  <si>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</si>
  <si>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</si>
  <si>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</si>
  <si>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</si>
  <si>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</si>
  <si>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</si>
  <si>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</si>
  <si>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</si>
  <si>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</si>
  <si>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</si>
  <si>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</si>
  <si>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</si>
  <si>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</si>
  <si>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</si>
  <si>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</si>
  <si>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</si>
  <si>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</si>
  <si>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</si>
  <si>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</si>
  <si>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</si>
  <si>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</si>
  <si>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</si>
  <si>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</si>
  <si>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</si>
  <si>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</si>
  <si>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</si>
  <si>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</si>
  <si>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</si>
  <si>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</si>
  <si>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</si>
  <si>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</si>
  <si>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</si>
  <si>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</si>
  <si>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</si>
  <si>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</si>
  <si>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</si>
  <si>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</si>
  <si>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</si>
  <si>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</si>
  <si>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</si>
  <si>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</si>
  <si>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</si>
  <si>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</si>
  <si>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</si>
  <si>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</si>
  <si>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</si>
  <si>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</si>
  <si>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</si>
  <si>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</si>
  <si>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</si>
  <si>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</si>
  <si>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</si>
  <si>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</si>
  <si>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</si>
  <si>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</si>
  <si>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</si>
  <si>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</si>
  <si>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</si>
  <si>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</si>
  <si>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</si>
  <si>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</si>
  <si>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</si>
  <si>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</si>
  <si>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</si>
  <si>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</si>
  <si>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</si>
  <si>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</si>
  <si>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</si>
  <si>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</si>
  <si>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</si>
  <si>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</si>
  <si>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</si>
  <si>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</si>
  <si>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</si>
  <si>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</si>
  <si>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</si>
  <si>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</si>
  <si>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</si>
  <si>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</si>
  <si>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</si>
  <si>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</si>
  <si>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</si>
  <si>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</si>
  <si>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</si>
  <si>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</si>
  <si>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</si>
  <si>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</si>
  <si>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</si>
  <si>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</si>
  <si>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</si>
  <si>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</si>
  <si>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</si>
  <si>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</si>
  <si>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</si>
  <si>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</si>
  <si>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</si>
  <si>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</si>
  <si>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</si>
  <si>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</si>
  <si>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</si>
  <si>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</si>
  <si>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</si>
  <si>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</si>
  <si>
    <t>Lapkričio 29–gruodžio 1 d. Lietuvos kino teatruose rodytų filmų topas
November 29–December 1 Lithuanian top</t>
  </si>
  <si>
    <t>322 486 €</t>
  </si>
  <si>
    <t>Magiškos gyvūnų Kalėdos (Le Grand Noël des Animaux)</t>
  </si>
  <si>
    <t>Gardutė</t>
  </si>
  <si>
    <t>Vajana 2 (Moana 2)</t>
  </si>
  <si>
    <t>Gruodžio 6–8 d. Lietuvos kino teatruose rodytų filmų topas
December 6–8 Lithuanian top</t>
  </si>
  <si>
    <t>Čia (Here)</t>
  </si>
  <si>
    <t>Paslaptis</t>
  </si>
  <si>
    <t>Artbox</t>
  </si>
  <si>
    <t>Žiedų valdovas: Rohirimų karas (Lord of the Rings: The War of the Rohirrim)</t>
  </si>
  <si>
    <t>Piktoji (Wicked)</t>
  </si>
  <si>
    <t>4 dienos iki Kalėdų (SuperKlaus)</t>
  </si>
  <si>
    <t>429 183 €</t>
  </si>
  <si>
    <t>Kalėdų eglutės gyvenimas ir mirtis (Life and Death of a Christmas Tree)</t>
  </si>
  <si>
    <t>Zero Copy</t>
  </si>
  <si>
    <t>Gruodžio 13–15 d. Lietuvos kino teatruose rodytų filmų topas
December 13–15 Lithuanian top</t>
  </si>
  <si>
    <t>Medžiotojas Kreivenas (Kraven the Hunter)</t>
  </si>
  <si>
    <t>Už gretimų durų (The Room Next Door)</t>
  </si>
  <si>
    <t>Mylimiausias mano pyragas (Keyke mahboobe man)</t>
  </si>
  <si>
    <t>Dičkis šuo Klifordas (Clifford The Big Red Dog)</t>
  </si>
  <si>
    <t>Tylioji brolija (The Order)</t>
  </si>
  <si>
    <t xml:space="preserve"> 2024-12-13</t>
  </si>
  <si>
    <t>357 983 €</t>
  </si>
  <si>
    <t>Gruodžio 20–22 d. Lietuvos kino teatruose rodytų filmų topas
December 20–22 Lithuanian top</t>
  </si>
  <si>
    <t>Mufasa. Liūtas karalius (Mufasa: The Lion King)</t>
  </si>
  <si>
    <t xml:space="preserve"> 2024-12-20</t>
  </si>
  <si>
    <t>Reemigrantai 2</t>
  </si>
  <si>
    <t>244 790 €</t>
  </si>
  <si>
    <t>Meilės laivas (La petite vadrouille)</t>
  </si>
  <si>
    <t>Gruodžio 27–29 d. Lietuvos kino teatruose rodytų filmų topas
December 27–29 Lithuanian top</t>
  </si>
  <si>
    <t>Partenopė (Parthenope)</t>
  </si>
  <si>
    <t>A-One Films</t>
  </si>
  <si>
    <t>Mūsų tėtis (Goodrich)</t>
  </si>
  <si>
    <t>Ežiukas Sonic 3 (Sonic the Hedgehog 3)</t>
  </si>
  <si>
    <t>346 462 €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</si>
</sst>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10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55"/>
    </tableStyle>
    <tableStyle name="Table Style 2" pivot="0" count="1" xr9:uid="{27931E3F-712C-485E-A1F4-53DFE01A40F1}">
      <tableStyleElement type="wholeTable" dxfId="1054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816CAA7-DB71-4F40-A99F-8CC30387BF6E}" name="Table1323456789101112131415161718192619202122232425282729303132" displayName="Table1323456789101112131415161718192619202122232425282729303132" ref="A2:O28" totalsRowCount="1" headerRowDxfId="1053" dataDxfId="1051" totalsRowDxfId="1050" headerRowBorderDxfId="1052">
  <sortState xmlns:xlrd2="http://schemas.microsoft.com/office/spreadsheetml/2017/richdata2" ref="A3:O27">
    <sortCondition descending="1" ref="D3:D27"/>
  </sortState>
  <tableColumns count="15">
    <tableColumn id="1" xr3:uid="{8A6D79D7-45CB-42E9-82AA-F57FE90186BF}" name="#" totalsRowLabel=" " dataDxfId="1049" totalsRowDxfId="1048"/>
    <tableColumn id="2" xr3:uid="{DDDAD25B-607C-4ADA-986C-D8F7D7934964}" name="#_x000a_LW" totalsRowLabel=" " dataDxfId="1047" totalsRowDxfId="1046"/>
    <tableColumn id="3" xr3:uid="{2AA59B96-9502-475C-BE02-2E399A554A26}" name="Filmas _x000a_(Movie)" totalsRowLabel="Total (25)" dataDxfId="1045" totalsRowDxfId="1044"/>
    <tableColumn id="4" xr3:uid="{50ED8026-B92A-4174-BAA3-1B5CC44C53EF}" name="Pajamos _x000a_(GBO)" totalsRowFunction="sum" dataDxfId="1043" totalsRowDxfId="1042"/>
    <tableColumn id="5" xr3:uid="{CE64B7D3-3B02-4165-B69C-B6752FE953B0}" name="Pajamos _x000a_praeita sav._x000a_(GBO LW)" totalsRowLabel="346 462 €" dataDxfId="1041" totalsRowDxfId="1040"/>
    <tableColumn id="6" xr3:uid="{F2120590-AFB5-41F8-9A2B-62AF510DE868}" name="Pakitimas_x000a_(Change)" totalsRowFunction="custom" dataDxfId="1039" totalsRowDxfId="1038">
      <calculatedColumnFormula>(D3-E3)/E3</calculatedColumnFormula>
      <totalsRowFormula>(D28-E28)/E28</totalsRowFormula>
    </tableColumn>
    <tableColumn id="7" xr3:uid="{39836713-B7B7-43F4-84CC-A8B74A8ACABA}" name="Žiūrovų sk. _x000a_(ADM)" totalsRowFunction="sum" dataDxfId="1037" totalsRowDxfId="1036"/>
    <tableColumn id="8" xr3:uid="{D795E61A-CA3A-48D8-96D9-6CFAC400A271}" name="Seansų sk. _x000a_(Show count)" dataDxfId="1035" totalsRowDxfId="1034"/>
    <tableColumn id="9" xr3:uid="{939214AA-28F1-4052-A9F2-4A8BDA25040F}" name="Lankomumo vid._x000a_(Average ADM)" dataDxfId="1033" totalsRowDxfId="1032">
      <calculatedColumnFormula>G3/H3</calculatedColumnFormula>
    </tableColumn>
    <tableColumn id="10" xr3:uid="{FEA9890A-DAB5-46C9-9955-80FDE51ED5B1}" name="Kopijų sk. _x000a_(DCO count)" dataDxfId="1031" totalsRowDxfId="1030"/>
    <tableColumn id="11" xr3:uid="{2DE96D98-0846-47F0-8290-4F52243B00A6}" name="Rodymo savaitė_x000a_(Week on screen)" dataDxfId="1029" totalsRowDxfId="1028"/>
    <tableColumn id="12" xr3:uid="{383C7916-CFA9-4ADB-B062-40D39EFE4012}" name="Bendros pajamos _x000a_(Total GBO)" dataDxfId="1027" totalsRowDxfId="1026"/>
    <tableColumn id="13" xr3:uid="{6888FA0B-6CAB-4368-9B92-B50821D5E4DA}" name="Bendras žiūrovų sk._x000a_(Total ADM)" dataDxfId="1025" totalsRowDxfId="1024"/>
    <tableColumn id="14" xr3:uid="{5CEC2400-70C3-49A9-AE6A-95D435348DAF}" name="Premjeros data _x000a_(Release date)" dataDxfId="1023" totalsRowDxfId="1022"/>
    <tableColumn id="15" xr3:uid="{CF813CC4-F40A-4D64-8573-A1191E1CBF37}" name="Platintojas _x000a_(Distributor)" totalsRowLabel=" " dataDxfId="1021" totalsRowDxfId="102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47" dataDxfId="745" totalsRowDxfId="744" headerRowBorderDxfId="746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43" totalsRowDxfId="742"/>
    <tableColumn id="2" xr3:uid="{CE015895-685B-425D-952F-3F14B8639DCF}" name="#_x000a_LW" totalsRowLabel=" " dataDxfId="741" totalsRowDxfId="740"/>
    <tableColumn id="3" xr3:uid="{FCE63A92-C66A-4A0D-80B8-053F91096E49}" name="Filmas _x000a_(Movie)" totalsRowLabel="Total (31)" dataDxfId="739" totalsRowDxfId="738"/>
    <tableColumn id="4" xr3:uid="{EC0BE4E7-2FEC-4EB2-8B56-964EB73CD6F1}" name="Pajamos _x000a_(GBO)" totalsRowFunction="sum" dataDxfId="737" totalsRowDxfId="736"/>
    <tableColumn id="5" xr3:uid="{E8BF3557-BC89-4522-BF3E-0D04166E949C}" name="Pajamos _x000a_praeita sav._x000a_(GBO LW)" totalsRowLabel="202 800 €" dataDxfId="735" totalsRowDxfId="734"/>
    <tableColumn id="6" xr3:uid="{9874C358-BAAA-441F-BE8C-65966319AED0}" name="Pakitimas_x000a_(Change)" totalsRowFunction="custom" dataDxfId="733" totalsRowDxfId="732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31" totalsRowDxfId="730"/>
    <tableColumn id="8" xr3:uid="{1FDDFB10-8CE2-4CB8-B470-7C8AA30A7105}" name="Seansų sk. _x000a_(Show count)" dataDxfId="729" totalsRowDxfId="728"/>
    <tableColumn id="9" xr3:uid="{E7DE8A6F-DD9F-4AF4-91E5-95F0FED06647}" name="Lankomumo vid._x000a_(Average ADM)" dataDxfId="727" totalsRowDxfId="726">
      <calculatedColumnFormula>G3/H3</calculatedColumnFormula>
    </tableColumn>
    <tableColumn id="10" xr3:uid="{C181B97D-53F7-4A92-97D4-30C93C732D38}" name="Kopijų sk. _x000a_(DCO count)" dataDxfId="725" totalsRowDxfId="724"/>
    <tableColumn id="11" xr3:uid="{E6859855-4B27-4AA5-9F46-4A531C4DB01E}" name="Rodymo savaitė_x000a_(Week on screen)" dataDxfId="723" totalsRowDxfId="722"/>
    <tableColumn id="12" xr3:uid="{C2514356-D349-4B5C-A250-CA77EFA27B55}" name="Bendros pajamos _x000a_(Total GBO)" dataDxfId="721" totalsRowDxfId="720"/>
    <tableColumn id="13" xr3:uid="{1ABD3C23-2E3A-4AC4-8830-41A6E1190872}" name="Bendras žiūrovų sk._x000a_(Total ADM)" dataDxfId="719" totalsRowDxfId="718"/>
    <tableColumn id="14" xr3:uid="{938F1A96-5C27-4B4E-9625-698F94EA4B0E}" name="Premjeros data _x000a_(Release date)" dataDxfId="717" totalsRowDxfId="716"/>
    <tableColumn id="15" xr3:uid="{8AB043BA-4A5D-4731-ACB0-8D655276ECAD}" name="Platintojas _x000a_(Distributor)" totalsRowLabel=" " dataDxfId="715" totalsRowDxfId="714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13" dataDxfId="711" totalsRowDxfId="710" headerRowBorderDxfId="712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09" totalsRowDxfId="708"/>
    <tableColumn id="2" xr3:uid="{5AF56BB2-CDD3-4344-8F33-6689F80CDAF7}" name="#_x000a_LW" totalsRowLabel=" " dataDxfId="707" totalsRowDxfId="706"/>
    <tableColumn id="3" xr3:uid="{04663CB8-8E9B-45AC-B5FA-4C16C82F8FAE}" name="Filmas _x000a_(Movie)" totalsRowLabel="Total (28)" dataDxfId="705" totalsRowDxfId="704"/>
    <tableColumn id="4" xr3:uid="{0576395C-E36F-452C-A6BD-7FAF0656C3B2}" name="Pajamos _x000a_(GBO)" totalsRowFunction="sum" dataDxfId="703" totalsRowDxfId="702"/>
    <tableColumn id="5" xr3:uid="{A9FF8EE4-A40D-42B3-B962-E1C95AC296B5}" name="Pajamos _x000a_praeita sav._x000a_(GBO LW)" totalsRowLabel="192 099 €" dataDxfId="701" totalsRowDxfId="700"/>
    <tableColumn id="6" xr3:uid="{48E9A190-364B-41BF-9883-27F8D9C82572}" name="Pakitimas_x000a_(Change)" totalsRowFunction="custom" dataDxfId="699" totalsRowDxfId="698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697" totalsRowDxfId="696"/>
    <tableColumn id="8" xr3:uid="{9706C468-689E-4189-9B74-DF6731CEAED9}" name="Seansų sk. _x000a_(Show count)" dataDxfId="695" totalsRowDxfId="694"/>
    <tableColumn id="9" xr3:uid="{2B70EE84-8CE0-420B-AA2C-D56058128C2C}" name="Lankomumo vid._x000a_(Average ADM)" dataDxfId="693" totalsRowDxfId="692">
      <calculatedColumnFormula>G3/H3</calculatedColumnFormula>
    </tableColumn>
    <tableColumn id="10" xr3:uid="{67DD301F-3E16-49D0-A46D-67DADB95F7F7}" name="Kopijų sk. _x000a_(DCO count)" dataDxfId="691" totalsRowDxfId="690"/>
    <tableColumn id="11" xr3:uid="{B5F7D2E1-5A6A-41F4-B798-5EDC6F5300B4}" name="Rodymo savaitė_x000a_(Week on screen)" dataDxfId="689" totalsRowDxfId="688"/>
    <tableColumn id="12" xr3:uid="{3DCE5C5C-4017-423F-A498-F395EC2D3F04}" name="Bendros pajamos _x000a_(Total GBO)" dataDxfId="687" totalsRowDxfId="686"/>
    <tableColumn id="13" xr3:uid="{8575EA62-2F98-480A-BC3D-25CA34B85D00}" name="Bendras žiūrovų sk._x000a_(Total ADM)" dataDxfId="685" totalsRowDxfId="684"/>
    <tableColumn id="14" xr3:uid="{6A4CCBF0-973C-4C9B-98B8-CAAFC2C25D76}" name="Premjeros data _x000a_(Release date)" dataDxfId="683" totalsRowDxfId="682"/>
    <tableColumn id="15" xr3:uid="{3A990E1D-11F7-41AA-BC00-F9BD2212CB28}" name="Platintojas _x000a_(Distributor)" totalsRowLabel=" " dataDxfId="681" totalsRowDxfId="68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679" dataDxfId="677" totalsRowDxfId="676" headerRowBorderDxfId="678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675" totalsRowDxfId="674"/>
    <tableColumn id="2" xr3:uid="{D2AE6A89-BD30-4A54-A6B3-F36AE5C7C5D4}" name="#_x000a_LW" totalsRowLabel=" " dataDxfId="673" totalsRowDxfId="672"/>
    <tableColumn id="3" xr3:uid="{F032877B-9A0B-4B13-A893-C03C0E24D497}" name="Filmas _x000a_(Movie)" totalsRowLabel="Total (26)" dataDxfId="671" totalsRowDxfId="670"/>
    <tableColumn id="4" xr3:uid="{D3CCCF3B-A30B-4081-967B-8998BEDFC44C}" name="Pajamos _x000a_(GBO)" totalsRowFunction="sum" dataDxfId="669" totalsRowDxfId="668"/>
    <tableColumn id="5" xr3:uid="{98029128-0B11-49BF-B3BC-9CF0FD4EF334}" name="Pajamos _x000a_praeita sav._x000a_(GBO LW)" totalsRowLabel="289 723 €" dataDxfId="667" totalsRowDxfId="666"/>
    <tableColumn id="6" xr3:uid="{808E8544-35CB-4502-84A4-C8BE925EC7CC}" name="Pakitimas_x000a_(Change)" totalsRowFunction="custom" dataDxfId="665" totalsRowDxfId="664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63" totalsRowDxfId="662"/>
    <tableColumn id="8" xr3:uid="{7F47F4C3-BF7E-44C0-8CCF-C7954B500E76}" name="Seansų sk. _x000a_(Show count)" dataDxfId="661" totalsRowDxfId="660"/>
    <tableColumn id="9" xr3:uid="{8F18CD5C-0A13-4017-A8CC-E82E8CC8F92A}" name="Lankomumo vid._x000a_(Average ADM)" dataDxfId="659" totalsRowDxfId="658">
      <calculatedColumnFormula>G3/H3</calculatedColumnFormula>
    </tableColumn>
    <tableColumn id="10" xr3:uid="{99411B30-FB81-408E-97D2-C2F0F188522C}" name="Kopijų sk. _x000a_(DCO count)" dataDxfId="657" totalsRowDxfId="656"/>
    <tableColumn id="11" xr3:uid="{D645E203-91B2-4CD2-AB90-7D164B8560C3}" name="Rodymo savaitė_x000a_(Week on screen)" dataDxfId="655" totalsRowDxfId="654"/>
    <tableColumn id="12" xr3:uid="{5BF3F80E-8746-4BD5-B2A0-5E314E9FA79F}" name="Bendros pajamos _x000a_(Total GBO)" dataDxfId="653" totalsRowDxfId="652"/>
    <tableColumn id="13" xr3:uid="{9C22E942-89A9-4D0D-8DAE-1866423A2FF1}" name="Bendras žiūrovų sk._x000a_(Total ADM)" dataDxfId="651" totalsRowDxfId="650"/>
    <tableColumn id="14" xr3:uid="{1EAEC549-54C8-473F-BFCD-1903AA01F863}" name="Premjeros data _x000a_(Release date)" dataDxfId="649" totalsRowDxfId="648"/>
    <tableColumn id="15" xr3:uid="{B2D49F9F-08D9-4510-B801-1981E3C2F96F}" name="Platintojas _x000a_(Distributor)" totalsRowLabel=" " dataDxfId="647" totalsRowDxfId="64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45" dataDxfId="643" totalsRowDxfId="642" headerRowBorderDxfId="644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41" totalsRowDxfId="640"/>
    <tableColumn id="2" xr3:uid="{2133AC3F-815F-45D4-9FB1-4FD9E099883E}" name="#_x000a_LW" totalsRowLabel=" " dataDxfId="639" totalsRowDxfId="638"/>
    <tableColumn id="3" xr3:uid="{0127D3E9-E499-421E-AFAF-210C359FF2F5}" name="Filmas _x000a_(Movie)" totalsRowLabel="Total (26)" dataDxfId="637" totalsRowDxfId="636"/>
    <tableColumn id="4" xr3:uid="{67401314-3986-4495-BDC4-6C61C87942F0}" name="Pajamos _x000a_(GBO)" totalsRowFunction="sum" dataDxfId="635" totalsRowDxfId="634"/>
    <tableColumn id="5" xr3:uid="{22548BF4-86CA-49B0-A8BB-593752CF5955}" name="Pajamos _x000a_praeita sav._x000a_(GBO LW)" totalsRowLabel="251 324 €" dataDxfId="633" totalsRowDxfId="632"/>
    <tableColumn id="6" xr3:uid="{8B91AE22-F14B-48BB-85EC-124D1E5B46C8}" name="Pakitimas_x000a_(Change)" totalsRowFunction="custom" dataDxfId="631" totalsRowDxfId="630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29" totalsRowDxfId="628"/>
    <tableColumn id="8" xr3:uid="{041F3172-F78E-4277-8EBD-05552B7E411F}" name="Seansų sk. _x000a_(Show count)" dataDxfId="627" totalsRowDxfId="626"/>
    <tableColumn id="9" xr3:uid="{95FDDC95-0889-48AA-A474-96CF19F0CF83}" name="Lankomumo vid._x000a_(Average ADM)" dataDxfId="625" totalsRowDxfId="624">
      <calculatedColumnFormula>G3/H3</calculatedColumnFormula>
    </tableColumn>
    <tableColumn id="10" xr3:uid="{A3CCF475-0AD7-4ED1-B66C-532A27745933}" name="Kopijų sk. _x000a_(DCO count)" dataDxfId="623" totalsRowDxfId="622"/>
    <tableColumn id="11" xr3:uid="{07D54BE8-B15E-4579-96D2-7ADA817A715B}" name="Rodymo savaitė_x000a_(Week on screen)" dataDxfId="621" totalsRowDxfId="620"/>
    <tableColumn id="12" xr3:uid="{68764D02-F3A7-400F-B0B5-B1700AEDC727}" name="Bendros pajamos _x000a_(Total GBO)" dataDxfId="619" totalsRowDxfId="618"/>
    <tableColumn id="13" xr3:uid="{F7A1C2F8-886F-4BB8-8B03-AB1D97E07EE3}" name="Bendras žiūrovų sk._x000a_(Total ADM)" dataDxfId="617" totalsRowDxfId="616"/>
    <tableColumn id="14" xr3:uid="{72F943CF-C21C-44E2-BB68-8A4FB626D198}" name="Premjeros data _x000a_(Release date)" dataDxfId="615" totalsRowDxfId="614"/>
    <tableColumn id="15" xr3:uid="{E22B3CBD-9318-4BE8-9A1A-0F315966C084}" name="Platintojas _x000a_(Distributor)" totalsRowLabel=" " dataDxfId="613" totalsRowDxfId="61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11" dataDxfId="609" totalsRowDxfId="608" headerRowBorderDxfId="610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07" totalsRowDxfId="606"/>
    <tableColumn id="2" xr3:uid="{A396D367-F5D3-49FE-962D-6BC56ABA9898}" name="#_x000a_LW" totalsRowLabel=" " dataDxfId="605" totalsRowDxfId="604"/>
    <tableColumn id="3" xr3:uid="{982BAA09-FF80-44D2-B834-B8CC6D1362E5}" name="Filmas _x000a_(Movie)" totalsRowLabel="Total (26)" dataDxfId="603" totalsRowDxfId="602"/>
    <tableColumn id="4" xr3:uid="{C156A2D9-F8C2-41E4-9182-F3EC72E9F97F}" name="Pajamos _x000a_(GBO)" totalsRowFunction="sum" dataDxfId="601" totalsRowDxfId="600"/>
    <tableColumn id="5" xr3:uid="{5D2B4EA3-D7A4-4222-AE90-5FCEEE9BF40A}" name="Pajamos _x000a_praeita sav._x000a_(GBO LW)" totalsRowLabel="196 078 €" dataDxfId="599" totalsRowDxfId="598"/>
    <tableColumn id="6" xr3:uid="{757403FB-E58F-40B8-9E1C-BD7BB7762CAA}" name="Pakitimas_x000a_(Change)" totalsRowFunction="custom" dataDxfId="597" totalsRowDxfId="596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595" totalsRowDxfId="594"/>
    <tableColumn id="8" xr3:uid="{1998CA1E-BD21-422F-9E47-490EA1042A0B}" name="Seansų sk. _x000a_(Show count)" dataDxfId="593" totalsRowDxfId="592"/>
    <tableColumn id="9" xr3:uid="{5E4F5F41-EE12-4525-8A05-84D8BB70F56F}" name="Lankomumo vid._x000a_(Average ADM)" dataDxfId="591" totalsRowDxfId="590">
      <calculatedColumnFormula>G3/H3</calculatedColumnFormula>
    </tableColumn>
    <tableColumn id="10" xr3:uid="{7950AD35-ADA5-4AC2-BEF3-8DFD875E1DD0}" name="Kopijų sk. _x000a_(DCO count)" dataDxfId="589" totalsRowDxfId="588"/>
    <tableColumn id="11" xr3:uid="{354CCDB5-EE4D-4065-8CC6-FAE867EF6EF7}" name="Rodymo savaitė_x000a_(Week on screen)" dataDxfId="587" totalsRowDxfId="586"/>
    <tableColumn id="12" xr3:uid="{416547CC-5D3E-4605-BCA2-EDD2C959D31D}" name="Bendros pajamos _x000a_(Total GBO)" dataDxfId="585" totalsRowDxfId="584"/>
    <tableColumn id="13" xr3:uid="{F7EB74D3-95D9-4CEF-B10D-1C8CAE344DD9}" name="Bendras žiūrovų sk._x000a_(Total ADM)" dataDxfId="583" totalsRowDxfId="582"/>
    <tableColumn id="14" xr3:uid="{934C558A-C916-4AFC-85BD-2091F0DE96CF}" name="Premjeros data _x000a_(Release date)" dataDxfId="581" totalsRowDxfId="580"/>
    <tableColumn id="15" xr3:uid="{12C5267E-76C8-4901-B96C-A74B8D27F5D5}" name="Platintojas _x000a_(Distributor)" totalsRowLabel=" " dataDxfId="579" totalsRowDxfId="57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77" dataDxfId="575" totalsRowDxfId="574" headerRowBorderDxfId="576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73" totalsRowDxfId="572"/>
    <tableColumn id="2" xr3:uid="{50D09627-0E2E-4106-A220-10D8A1034D29}" name="#_x000a_LW" totalsRowLabel=" " dataDxfId="571" totalsRowDxfId="570"/>
    <tableColumn id="3" xr3:uid="{131F0248-8F73-4EB0-9E47-6C9A456A7080}" name="Filmas _x000a_(Movie)" totalsRowLabel="Total (32)" dataDxfId="569" totalsRowDxfId="568"/>
    <tableColumn id="4" xr3:uid="{5EB18DDC-644A-459C-9FD4-8FD2CDB42D1F}" name="Pajamos _x000a_(GBO)" totalsRowFunction="sum" dataDxfId="567" totalsRowDxfId="566"/>
    <tableColumn id="5" xr3:uid="{E71418B0-4E62-42AB-B7CD-A776E1B2D662}" name="Pajamos _x000a_praeita sav._x000a_(GBO LW)" totalsRowLabel="222 498 €" dataDxfId="565" totalsRowDxfId="564"/>
    <tableColumn id="6" xr3:uid="{AF69D75A-97FC-4FB8-873D-F6968432CF95}" name="Pakitimas_x000a_(Change)" totalsRowFunction="custom" dataDxfId="563" totalsRowDxfId="562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61" totalsRowDxfId="560"/>
    <tableColumn id="8" xr3:uid="{E149A3A2-EB28-4979-BEA3-E7D067B89BE0}" name="Seansų sk. _x000a_(Show count)" dataDxfId="559" totalsRowDxfId="558"/>
    <tableColumn id="9" xr3:uid="{B5E23B2B-522C-4014-B2E1-4F18E749D478}" name="Lankomumo vid._x000a_(Average ADM)" dataDxfId="557" totalsRowDxfId="556">
      <calculatedColumnFormula>G3/H3</calculatedColumnFormula>
    </tableColumn>
    <tableColumn id="10" xr3:uid="{9C9BD0D7-CBE0-4489-8C50-119E687E5B0B}" name="Kopijų sk. _x000a_(DCO count)" dataDxfId="555" totalsRowDxfId="554"/>
    <tableColumn id="11" xr3:uid="{42DE3ED2-181D-4C16-AF8B-A5D82EC19D72}" name="Rodymo savaitė_x000a_(Week on screen)" dataDxfId="553" totalsRowDxfId="552"/>
    <tableColumn id="12" xr3:uid="{0091A4C6-F66E-48BB-B033-B2FA48B48592}" name="Bendros pajamos _x000a_(Total GBO)" dataDxfId="551" totalsRowDxfId="550"/>
    <tableColumn id="13" xr3:uid="{9E0CA677-DD37-4BD2-8806-7FF4A9DD0977}" name="Bendras žiūrovų sk._x000a_(Total ADM)" dataDxfId="549" totalsRowDxfId="548"/>
    <tableColumn id="14" xr3:uid="{3B032021-EADA-4AD5-8E5A-EDE1100CC505}" name="Premjeros data _x000a_(Release date)" dataDxfId="547" totalsRowDxfId="546"/>
    <tableColumn id="15" xr3:uid="{CC62F334-F4C7-4307-A461-4EE51E9FB6FB}" name="Platintojas _x000a_(Distributor)" totalsRowLabel=" " dataDxfId="545" totalsRowDxfId="544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43" dataDxfId="541" totalsRowDxfId="540" headerRowBorderDxfId="542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39" totalsRowDxfId="538"/>
    <tableColumn id="2" xr3:uid="{C8C0C7FC-CA04-4F61-9D41-627C94A3C9A2}" name="#_x000a_LW" totalsRowLabel=" " dataDxfId="537" totalsRowDxfId="536"/>
    <tableColumn id="3" xr3:uid="{F030BE8F-5D2B-4930-8B17-6C3A9C369EFE}" name="Filmas _x000a_(Movie)" totalsRowLabel="Total (33)" dataDxfId="535" totalsRowDxfId="534"/>
    <tableColumn id="4" xr3:uid="{89E13530-2E76-488B-BA30-D2CFDE90CAD2}" name="Pajamos _x000a_(GBO)" totalsRowFunction="sum" dataDxfId="533" totalsRowDxfId="532"/>
    <tableColumn id="5" xr3:uid="{FA15F84E-778A-40F4-981A-F8B0C9E93A0C}" name="Pajamos _x000a_praeita sav._x000a_(GBO LW)" totalsRowLabel="123 585 €" dataDxfId="531" totalsRowDxfId="530"/>
    <tableColumn id="6" xr3:uid="{EC6D3277-4681-4202-A8D4-44CAC6BABB03}" name="Pakitimas_x000a_(Change)" totalsRowFunction="custom" dataDxfId="529" totalsRowDxfId="528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27" totalsRowDxfId="526"/>
    <tableColumn id="8" xr3:uid="{CFBC50E7-C2CB-444D-AC27-7F286E9C64D4}" name="Seansų sk. _x000a_(Show count)" dataDxfId="525" totalsRowDxfId="524"/>
    <tableColumn id="9" xr3:uid="{41CD082A-F303-4990-94EB-3738247F88A9}" name="Lankomumo vid._x000a_(Average ADM)" dataDxfId="523" totalsRowDxfId="522">
      <calculatedColumnFormula>G3/H3</calculatedColumnFormula>
    </tableColumn>
    <tableColumn id="10" xr3:uid="{5F5F8714-E254-4972-B31C-4826787CB322}" name="Kopijų sk. _x000a_(DCO count)" dataDxfId="521" totalsRowDxfId="520"/>
    <tableColumn id="11" xr3:uid="{AE2E1DF3-1529-4089-B43E-3D728072854D}" name="Rodymo savaitė_x000a_(Week on screen)" dataDxfId="519" totalsRowDxfId="518"/>
    <tableColumn id="12" xr3:uid="{FAAF6AD2-91DC-438F-B921-1827029FF4D2}" name="Bendros pajamos _x000a_(Total GBO)" dataDxfId="517" totalsRowDxfId="516"/>
    <tableColumn id="13" xr3:uid="{9772FD76-58DD-4526-8229-A82ADD82F3FF}" name="Bendras žiūrovų sk._x000a_(Total ADM)" dataDxfId="515" totalsRowDxfId="514"/>
    <tableColumn id="14" xr3:uid="{4B43C506-47BB-4190-BB09-2B47F8567F67}" name="Premjeros data _x000a_(Release date)" dataDxfId="513" totalsRowDxfId="512"/>
    <tableColumn id="15" xr3:uid="{6C694136-71F9-4B18-8CD7-BF470270E13B}" name="Platintojas _x000a_(Distributor)" totalsRowLabel=" " dataDxfId="511" totalsRowDxfId="510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09" dataDxfId="507" totalsRowDxfId="506" headerRowBorderDxfId="508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05" totalsRowDxfId="504"/>
    <tableColumn id="2" xr3:uid="{D6797AB7-E0C6-446F-A1A1-BD6487BD7B1E}" name="#_x000a_LW" totalsRowLabel=" " dataDxfId="503" totalsRowDxfId="502"/>
    <tableColumn id="3" xr3:uid="{3469564B-97DE-4611-A1FE-A9A05DF8B24A}" name="Filmas _x000a_(Movie)" totalsRowLabel="Total (32)" dataDxfId="501" totalsRowDxfId="500"/>
    <tableColumn id="4" xr3:uid="{EB11240C-7B22-4798-9BFB-9BDC3018A389}" name="Pajamos _x000a_(GBO)" totalsRowFunction="sum" dataDxfId="499" totalsRowDxfId="498"/>
    <tableColumn id="5" xr3:uid="{C4EB507C-2693-4A03-8ED4-74D80C53F3D3}" name="Pajamos _x000a_praeita sav._x000a_(GBO LW)" totalsRowFunction="custom" dataDxfId="497" totalsRowDxfId="496">
      <totalsRowFormula>SUBTOTAL(109,Table1323456789101112131415[Pajamos 
(GBO)])</totalsRowFormula>
    </tableColumn>
    <tableColumn id="6" xr3:uid="{035C2C23-179D-4A9D-A586-3218553D1F00}" name="Pakitimas_x000a_(Change)" totalsRowFunction="custom" dataDxfId="495" totalsRowDxfId="494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493" totalsRowDxfId="492"/>
    <tableColumn id="8" xr3:uid="{F39A2D90-5164-4882-9370-88635DB632E5}" name="Seansų sk. _x000a_(Show count)" dataDxfId="491" totalsRowDxfId="490"/>
    <tableColumn id="9" xr3:uid="{CF5D3F9B-FF81-46C6-BE53-A63DD57F0D5D}" name="Lankomumo vid._x000a_(Average ADM)" dataDxfId="489" totalsRowDxfId="488">
      <calculatedColumnFormula>G3/H3</calculatedColumnFormula>
    </tableColumn>
    <tableColumn id="10" xr3:uid="{0DC989D5-ABA3-4F73-8D00-C8853CA23D9E}" name="Kopijų sk. _x000a_(DCO count)" dataDxfId="487" totalsRowDxfId="486"/>
    <tableColumn id="11" xr3:uid="{33E57568-DC90-4725-8B21-95EE4E5DE75E}" name="Rodymo savaitė_x000a_(Week on screen)" dataDxfId="485" totalsRowDxfId="484"/>
    <tableColumn id="12" xr3:uid="{D0EE1FAE-EE0A-4DF8-8C47-43E16B9FF6ED}" name="Bendros pajamos _x000a_(Total GBO)" dataDxfId="483" totalsRowDxfId="482"/>
    <tableColumn id="13" xr3:uid="{B83131C2-F53A-4BFD-BD17-F86FC43DE244}" name="Bendras žiūrovų sk._x000a_(Total ADM)" dataDxfId="481" totalsRowDxfId="480"/>
    <tableColumn id="14" xr3:uid="{51246A06-5622-4FEF-9BC7-3762085568D0}" name="Premjeros data _x000a_(Release date)" dataDxfId="479" totalsRowDxfId="478"/>
    <tableColumn id="15" xr3:uid="{E889A71E-10A7-46A7-893B-81C6B57B8DCB}" name="Platintojas _x000a_(Distributor)" totalsRowLabel=" " dataDxfId="477" totalsRowDxfId="476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75" dataDxfId="473" totalsRowDxfId="472" headerRowBorderDxfId="474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71" totalsRowDxfId="470"/>
    <tableColumn id="2" xr3:uid="{CCFE4E69-60DB-44DA-8AB3-CED8E3E1F6D8}" name="#_x000a_LW" totalsRowLabel=" " dataDxfId="469" totalsRowDxfId="468"/>
    <tableColumn id="3" xr3:uid="{DD125D71-0687-4110-8B6E-CC598162D983}" name="Filmas _x000a_(Movie)" totalsRowLabel="Total (31)" dataDxfId="467" totalsRowDxfId="466"/>
    <tableColumn id="4" xr3:uid="{5BFFA0A5-04D9-49AC-8B29-EEBB9AB95EB0}" name="Pajamos _x000a_(GBO)" totalsRowFunction="sum" dataDxfId="465" totalsRowDxfId="464"/>
    <tableColumn id="5" xr3:uid="{058A8B42-E311-4BB0-987A-4AA5F450194F}" name="Pajamos _x000a_praeita sav._x000a_(GBO LW)" totalsRowLabel="166 305 €" dataDxfId="463" totalsRowDxfId="462"/>
    <tableColumn id="6" xr3:uid="{D4DF0290-9311-4EA5-95FF-4D66A08F7D2C}" name="Pakitimas_x000a_(Change)" totalsRowFunction="custom" dataDxfId="461" totalsRowDxfId="460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59" totalsRowDxfId="458"/>
    <tableColumn id="8" xr3:uid="{D8607DAE-DE2B-48D6-8D59-ED886B36A042}" name="Seansų sk. _x000a_(Show count)" dataDxfId="457" totalsRowDxfId="456"/>
    <tableColumn id="9" xr3:uid="{4E70C4A9-9DE4-44D4-9CE5-E5C0709BD015}" name="Lankomumo vid._x000a_(Average ADM)" dataDxfId="455" totalsRowDxfId="454">
      <calculatedColumnFormula>G3/H3</calculatedColumnFormula>
    </tableColumn>
    <tableColumn id="10" xr3:uid="{BEDE5DBF-C91A-4DA7-B413-C86F9CCED4AA}" name="Kopijų sk. _x000a_(DCO count)" dataDxfId="453" totalsRowDxfId="452"/>
    <tableColumn id="11" xr3:uid="{92120A55-60B2-43FC-987A-9B3B9552BD0F}" name="Rodymo savaitė_x000a_(Week on screen)" dataDxfId="451" totalsRowDxfId="450"/>
    <tableColumn id="12" xr3:uid="{E1E31C96-09B2-48EB-BFB9-C859CFB88BCD}" name="Bendros pajamos _x000a_(Total GBO)" dataDxfId="449" totalsRowDxfId="448"/>
    <tableColumn id="13" xr3:uid="{04371708-A0C6-489B-B95D-315177B3B9C9}" name="Bendras žiūrovų sk._x000a_(Total ADM)" dataDxfId="447" totalsRowDxfId="446"/>
    <tableColumn id="14" xr3:uid="{0AFF25A9-9FCA-468B-A15C-BBE26CC9D47E}" name="Premjeros data _x000a_(Release date)" dataDxfId="445" totalsRowDxfId="444"/>
    <tableColumn id="15" xr3:uid="{2D87C39F-5FAB-4A38-992C-1DA5F0DB7A8E}" name="Platintojas _x000a_(Distributor)" totalsRowLabel=" " dataDxfId="443" totalsRowDxfId="442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41" dataDxfId="439" totalsRowDxfId="438" headerRowBorderDxfId="440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37" totalsRowDxfId="436"/>
    <tableColumn id="2" xr3:uid="{C18AB7F0-249E-456C-9B96-F0EDBD974D82}" name="#_x000a_LW" totalsRowLabel=" " dataDxfId="435" totalsRowDxfId="434"/>
    <tableColumn id="3" xr3:uid="{13CA924F-B664-4992-966A-F22891F985A7}" name="Filmas _x000a_(Movie)" totalsRowLabel="Total (31)" dataDxfId="433" totalsRowDxfId="432"/>
    <tableColumn id="4" xr3:uid="{961736E4-6D11-4A31-8D12-F4C2EDBF7FB9}" name="Pajamos _x000a_(GBO)" totalsRowFunction="sum" dataDxfId="431" totalsRowDxfId="430"/>
    <tableColumn id="5" xr3:uid="{EF3E7A41-CE1A-4E3A-9E83-B4CEE9718309}" name="Pajamos _x000a_praeita sav._x000a_(GBO LW)" totalsRowLabel="202 502 €" dataDxfId="429" totalsRowDxfId="428"/>
    <tableColumn id="6" xr3:uid="{EEB89FE0-E3B8-4DBA-916A-F6A12BC335A0}" name="Pakitimas_x000a_(Change)" totalsRowFunction="custom" dataDxfId="427" totalsRowDxfId="426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25" totalsRowDxfId="424"/>
    <tableColumn id="8" xr3:uid="{19A51DE3-8C34-474D-B6FB-8E87B9F28B71}" name="Seansų sk. _x000a_(Show count)" dataDxfId="423" totalsRowDxfId="422"/>
    <tableColumn id="9" xr3:uid="{74305C21-8701-41F3-B2C7-D064FFD24CBD}" name="Lankomumo vid._x000a_(Average ADM)" dataDxfId="421" totalsRowDxfId="420">
      <calculatedColumnFormula>G3/H3</calculatedColumnFormula>
    </tableColumn>
    <tableColumn id="10" xr3:uid="{7B7BB1B2-595F-452E-9D70-21A5805190AE}" name="Kopijų sk. _x000a_(DCO count)" dataDxfId="419" totalsRowDxfId="418"/>
    <tableColumn id="11" xr3:uid="{A9422029-ED72-49EE-8102-FEDFD8E56585}" name="Rodymo savaitė_x000a_(Week on screen)" dataDxfId="417" totalsRowDxfId="416"/>
    <tableColumn id="12" xr3:uid="{6B64BBBB-2569-44DD-A128-4B678CE0BF35}" name="Bendros pajamos _x000a_(Total GBO)" dataDxfId="415" totalsRowDxfId="414"/>
    <tableColumn id="13" xr3:uid="{15136134-027A-4EDF-97B2-7703EE60FB04}" name="Bendras žiūrovų sk._x000a_(Total ADM)" dataDxfId="413" totalsRowDxfId="412"/>
    <tableColumn id="14" xr3:uid="{044E9429-1CC5-48FD-8473-57234C18EF44}" name="Premjeros data _x000a_(Release date)" dataDxfId="411" totalsRowDxfId="410"/>
    <tableColumn id="15" xr3:uid="{D04C1F1B-82E7-475A-B664-273701B3FF92}" name="Platintojas _x000a_(Distributor)" totalsRowLabel=" " dataDxfId="409" totalsRowDxfId="408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7AB961C-FB6F-4C78-BC1B-754CC114BD05}" name="Table13234567891011121314151617181926192021222324252827293031" displayName="Table13234567891011121314151617181926192021222324252827293031" ref="A2:O35" totalsRowCount="1" headerRowDxfId="1019" dataDxfId="1017" totalsRowDxfId="1016" headerRowBorderDxfId="1018">
  <sortState xmlns:xlrd2="http://schemas.microsoft.com/office/spreadsheetml/2017/richdata2" ref="A3:O34">
    <sortCondition descending="1" ref="D3:D34"/>
  </sortState>
  <tableColumns count="15">
    <tableColumn id="1" xr3:uid="{FBFA26F7-02FE-4339-9981-219B713BE360}" name="#" totalsRowLabel=" " dataDxfId="1015" totalsRowDxfId="1014"/>
    <tableColumn id="2" xr3:uid="{F1C47FEC-EB22-4229-AAB3-CEFC90E5AF5E}" name="#_x000a_LW" totalsRowLabel=" " dataDxfId="1013" totalsRowDxfId="1012"/>
    <tableColumn id="3" xr3:uid="{F31A4EF8-E6E9-472F-9F1E-EEB592B11422}" name="Filmas _x000a_(Movie)" totalsRowLabel="Total (32)" dataDxfId="1011" totalsRowDxfId="1010"/>
    <tableColumn id="4" xr3:uid="{83B4FCD0-3360-43FD-B544-5840F139F46E}" name="Pajamos _x000a_(GBO)" totalsRowFunction="sum" dataDxfId="1009" totalsRowDxfId="1008"/>
    <tableColumn id="5" xr3:uid="{08F0E22F-FC6A-448A-B460-2B1912EA0451}" name="Pajamos _x000a_praeita sav._x000a_(GBO LW)" totalsRowLabel="244 790 €" dataDxfId="1007" totalsRowDxfId="1006"/>
    <tableColumn id="6" xr3:uid="{4B0DA214-A3BF-4586-A890-5DC07B09787A}" name="Pakitimas_x000a_(Change)" totalsRowFunction="custom" dataDxfId="1005" totalsRowDxfId="1004">
      <calculatedColumnFormula>(D3-E3)/E3</calculatedColumnFormula>
      <totalsRowFormula>(D35-E35)/E35</totalsRowFormula>
    </tableColumn>
    <tableColumn id="7" xr3:uid="{0DAE84AF-91E4-4C93-A4A5-1359BCFA6C34}" name="Žiūrovų sk. _x000a_(ADM)" totalsRowFunction="sum" dataDxfId="1003" totalsRowDxfId="1002"/>
    <tableColumn id="8" xr3:uid="{B3D9EBF4-A12E-4DA4-AA4F-1D8310837CF1}" name="Seansų sk. _x000a_(Show count)" dataDxfId="1001" totalsRowDxfId="1000"/>
    <tableColumn id="9" xr3:uid="{83DDD50D-A563-4A01-B92A-62D0DDF64F37}" name="Lankomumo vid._x000a_(Average ADM)" dataDxfId="999" totalsRowDxfId="998">
      <calculatedColumnFormula>G3/H3</calculatedColumnFormula>
    </tableColumn>
    <tableColumn id="10" xr3:uid="{EC4F17CC-7718-45E4-AFB6-DE9D89EBC91A}" name="Kopijų sk. _x000a_(DCO count)" dataDxfId="997" totalsRowDxfId="996"/>
    <tableColumn id="11" xr3:uid="{EDCBFE34-3DB5-4FFC-BC63-2E5A96E97C3D}" name="Rodymo savaitė_x000a_(Week on screen)" dataDxfId="995" totalsRowDxfId="994"/>
    <tableColumn id="12" xr3:uid="{8C85C1E7-7857-4963-89C9-40828A096999}" name="Bendros pajamos _x000a_(Total GBO)" dataDxfId="993" totalsRowDxfId="992"/>
    <tableColumn id="13" xr3:uid="{3C8B1F1D-ACC8-4AD0-88E9-DB080921E985}" name="Bendras žiūrovų sk._x000a_(Total ADM)" dataDxfId="991" totalsRowDxfId="990"/>
    <tableColumn id="14" xr3:uid="{DB7DE0BB-8DCC-472C-94AE-C62DEA4D5622}" name="Premjeros data _x000a_(Release date)" dataDxfId="989" totalsRowDxfId="988"/>
    <tableColumn id="15" xr3:uid="{E08A8F38-3D54-4CC7-8BD2-68DAF5624524}" name="Platintojas _x000a_(Distributor)" totalsRowLabel=" " dataDxfId="987" totalsRowDxfId="986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07" dataDxfId="405" totalsRowDxfId="404" headerRowBorderDxfId="406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03" totalsRowDxfId="402"/>
    <tableColumn id="2" xr3:uid="{7E2CC274-F163-4844-B33C-B17DD6CA65E1}" name="#_x000a_LW" totalsRowLabel=" " dataDxfId="401" totalsRowDxfId="400"/>
    <tableColumn id="3" xr3:uid="{2BE58A4A-A531-43BE-86C8-B6AD381FA6A4}" name="Filmas _x000a_(Movie)" totalsRowLabel="Total (32)" dataDxfId="399" totalsRowDxfId="398"/>
    <tableColumn id="4" xr3:uid="{C4370870-9F0A-4969-B4FF-F86E02C3B175}" name="Pajamos _x000a_(GBO)" totalsRowFunction="sum" dataDxfId="397" totalsRowDxfId="396"/>
    <tableColumn id="5" xr3:uid="{1634BD2D-9E06-4725-BA0C-15226F99B387}" name="Pajamos _x000a_praeita sav._x000a_(GBO LW)" totalsRowLabel="352 592 €" dataDxfId="395" totalsRowDxfId="394"/>
    <tableColumn id="6" xr3:uid="{D1CFE839-B3DC-4F30-A727-B99841D9520A}" name="Pakitimas_x000a_(Change)" totalsRowFunction="custom" dataDxfId="393" totalsRowDxfId="392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391" totalsRowDxfId="390"/>
    <tableColumn id="8" xr3:uid="{111873C3-376D-47C6-BB15-8E5A0E366232}" name="Seansų sk. _x000a_(Show count)" dataDxfId="389" totalsRowDxfId="388"/>
    <tableColumn id="9" xr3:uid="{7AC55089-ED60-42B4-AFF1-F3464E048FC8}" name="Lankomumo vid._x000a_(Average ADM)" dataDxfId="387" totalsRowDxfId="386">
      <calculatedColumnFormula>G3/H3</calculatedColumnFormula>
    </tableColumn>
    <tableColumn id="10" xr3:uid="{E2D4CACB-9F77-4893-B4C8-7815D4492F9C}" name="Kopijų sk. _x000a_(DCO count)" dataDxfId="385" totalsRowDxfId="384"/>
    <tableColumn id="11" xr3:uid="{089D9798-12C2-4459-BED6-876D8D28600A}" name="Rodymo savaitė_x000a_(Week on screen)" dataDxfId="383" totalsRowDxfId="382"/>
    <tableColumn id="12" xr3:uid="{1C4BBBA5-8CE8-4673-88BE-15130D3BCAF9}" name="Bendros pajamos _x000a_(Total GBO)" dataDxfId="381" totalsRowDxfId="380"/>
    <tableColumn id="13" xr3:uid="{1DA8E597-F8CD-493C-ACDC-0EF019FE7491}" name="Bendras žiūrovų sk._x000a_(Total ADM)" dataDxfId="379" totalsRowDxfId="378"/>
    <tableColumn id="14" xr3:uid="{38853148-6920-4EE2-83CC-CDCA7C5F2694}" name="Premjeros data _x000a_(Release date)" dataDxfId="377" totalsRowDxfId="376"/>
    <tableColumn id="15" xr3:uid="{6328ED8C-DA5B-4ACA-85EA-5ACC9FA2F2BD}" name="Platintojas _x000a_(Distributor)" totalsRowLabel=" " dataDxfId="375" totalsRowDxfId="374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73" dataDxfId="371" totalsRowDxfId="370" headerRowBorderDxfId="372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69" totalsRowDxfId="368"/>
    <tableColumn id="2" xr3:uid="{50305A00-39FA-4165-B5DB-46752AA277EF}" name="#_x000a_LW" totalsRowLabel=" " dataDxfId="367" totalsRowDxfId="366"/>
    <tableColumn id="3" xr3:uid="{0F9B2E31-49A7-421E-BB89-674CA59ACC78}" name="Filmas _x000a_(Movie)" totalsRowLabel="Total (27)" dataDxfId="365" totalsRowDxfId="364"/>
    <tableColumn id="4" xr3:uid="{E2A00B2E-414E-483B-8F6B-C64A7BA22889}" name="Pajamos _x000a_(GBO)" totalsRowFunction="sum" dataDxfId="363" totalsRowDxfId="362"/>
    <tableColumn id="5" xr3:uid="{5703F982-7FCD-4705-B1D0-E999D1BCC600}" name="Pajamos _x000a_praeita sav._x000a_(GBO LW)" totalsRowLabel="189 556 €" dataDxfId="361" totalsRowDxfId="360"/>
    <tableColumn id="6" xr3:uid="{B3AB6839-B1F6-4643-8620-DBD2602E2B5A}" name="Pakitimas_x000a_(Change)" totalsRowFunction="custom" dataDxfId="359" totalsRowDxfId="358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57" totalsRowDxfId="356"/>
    <tableColumn id="8" xr3:uid="{55CFC73B-9672-49C4-90DE-E4712D161DEA}" name="Seansų sk. _x000a_(Show count)" dataDxfId="355" totalsRowDxfId="354"/>
    <tableColumn id="9" xr3:uid="{2AA7F485-FD33-4AEB-A3F2-7A2E2DF0F721}" name="Lankomumo vid._x000a_(Average ADM)" dataDxfId="353" totalsRowDxfId="352">
      <calculatedColumnFormula>G3/H3</calculatedColumnFormula>
    </tableColumn>
    <tableColumn id="10" xr3:uid="{BFD0DC41-958C-400D-85B1-528B9147335A}" name="Kopijų sk. _x000a_(DCO count)" dataDxfId="351" totalsRowDxfId="350"/>
    <tableColumn id="11" xr3:uid="{7874BDA9-AE86-4200-820D-49C98820B9CD}" name="Rodymo savaitė_x000a_(Week on screen)" dataDxfId="349" totalsRowDxfId="348"/>
    <tableColumn id="12" xr3:uid="{D67A9F06-B310-4352-97C4-43480A29DED3}" name="Bendros pajamos _x000a_(Total GBO)" dataDxfId="347" totalsRowDxfId="346"/>
    <tableColumn id="13" xr3:uid="{CF21A6FE-FFB5-4B00-A56E-092B7CF4BFFF}" name="Bendras žiūrovų sk._x000a_(Total ADM)" dataDxfId="345" totalsRowDxfId="344"/>
    <tableColumn id="14" xr3:uid="{0283A31A-4794-4BAB-A6AB-C357BEA143F7}" name="Premjeros data _x000a_(Release date)" dataDxfId="343" totalsRowDxfId="342"/>
    <tableColumn id="15" xr3:uid="{2AA35C46-E6BD-46F1-BCD1-22F230971538}" name="Platintojas _x000a_(Distributor)" totalsRowLabel=" " dataDxfId="341" totalsRowDxfId="340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39" dataDxfId="337" totalsRowDxfId="336" headerRowBorderDxfId="338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35" totalsRowDxfId="334"/>
    <tableColumn id="2" xr3:uid="{C81BF9D5-B6F8-4E35-AEB9-437F73732AA8}" name="#_x000a_LW" totalsRowLabel=" " dataDxfId="333" totalsRowDxfId="332"/>
    <tableColumn id="3" xr3:uid="{43B1ED8C-EF2D-4E04-B4DF-02B811E2C6A0}" name="Filmas _x000a_(Movie)" totalsRowLabel="Total (31)" dataDxfId="331" totalsRowDxfId="330"/>
    <tableColumn id="4" xr3:uid="{727E60EF-D749-4E55-9B94-71256860914F}" name="Pajamos _x000a_(GBO)" totalsRowFunction="custom" dataDxfId="329" totalsRowDxfId="328">
      <totalsRowFormula>SUM(Table13234567891011[Pajamos 
(GBO)])</totalsRowFormula>
    </tableColumn>
    <tableColumn id="5" xr3:uid="{6AB54264-2ABC-40BC-9C3D-1BF60F18DA74}" name="Pajamos _x000a_praeita sav._x000a_(GBO LW)" totalsRowLabel="305 856 €" dataDxfId="327" totalsRowDxfId="326"/>
    <tableColumn id="6" xr3:uid="{5A9CA3D5-CD95-4B64-B43D-24B0B44C07C0}" name="Pakitimas_x000a_(Change)" totalsRowFunction="custom" dataDxfId="325" totalsRowDxfId="324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23" totalsRowDxfId="322">
      <totalsRowFormula>SUM(Table13234567891011[Žiūrovų sk. 
(ADM)])</totalsRowFormula>
    </tableColumn>
    <tableColumn id="8" xr3:uid="{8CCDE39F-C42B-45E6-8AAA-A7BD019F3AED}" name="Seansų sk. _x000a_(Show count)" dataDxfId="321" totalsRowDxfId="320"/>
    <tableColumn id="9" xr3:uid="{9708AB1A-8887-4A2D-A132-483561381C5E}" name="Lankomumo vid._x000a_(Average ADM)" dataDxfId="319" totalsRowDxfId="318">
      <calculatedColumnFormula>G3/H3</calculatedColumnFormula>
    </tableColumn>
    <tableColumn id="10" xr3:uid="{EC4F8426-D360-4370-915B-AD9A1FCF5E45}" name="Kopijų sk. _x000a_(DCO count)" dataDxfId="317" totalsRowDxfId="316"/>
    <tableColumn id="11" xr3:uid="{A5F65FB5-B194-41C9-90D2-15CFE0BCEBA5}" name="Rodymo savaitė_x000a_(Week on screen)" dataDxfId="315" totalsRowDxfId="314"/>
    <tableColumn id="12" xr3:uid="{46876CC9-A194-4CB3-AA11-A222DD1FB6B5}" name="Bendros pajamos _x000a_(Total GBO)" dataDxfId="313" totalsRowDxfId="312"/>
    <tableColumn id="13" xr3:uid="{B63402E7-3D29-402A-8D27-F7125D435682}" name="Bendras žiūrovų sk._x000a_(Total ADM)" dataDxfId="311" totalsRowDxfId="310"/>
    <tableColumn id="14" xr3:uid="{448BC6DA-37C0-4814-A9E6-27544BE4DA1F}" name="Premjeros data _x000a_(Release date)" dataDxfId="309" totalsRowDxfId="308"/>
    <tableColumn id="15" xr3:uid="{77264E08-1A25-4247-8C69-DF9AE6CCFA0A}" name="Platintojas _x000a_(Distributor)" totalsRowLabel=" " dataDxfId="307" totalsRowDxfId="306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05" dataDxfId="303" totalsRowDxfId="302" headerRowBorderDxfId="304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01" totalsRowDxfId="300"/>
    <tableColumn id="2" xr3:uid="{A6717414-DA81-43B5-A050-2B1B1DD5033D}" name="#_x000a_LW" totalsRowLabel=" " dataDxfId="299" totalsRowDxfId="298"/>
    <tableColumn id="3" xr3:uid="{166D72FB-6734-498D-9DCD-C7BB5A0D0BA7}" name="Filmas _x000a_(Movie)" totalsRowLabel="Total (32)" dataDxfId="297" totalsRowDxfId="296"/>
    <tableColumn id="4" xr3:uid="{80CD0DEA-0821-4932-B80D-E4B29D0DD084}" name="Pajamos _x000a_(GBO)" totalsRowFunction="custom" dataDxfId="295" totalsRowDxfId="294">
      <totalsRowFormula>SUM(Table132345678910[Pajamos 
(GBO)])</totalsRowFormula>
    </tableColumn>
    <tableColumn id="5" xr3:uid="{DEF1C9F0-9248-41FB-9E85-71A9FD989762}" name="Pajamos _x000a_praeita sav._x000a_(GBO LW)" totalsRowLabel="173 857 €" dataDxfId="293" totalsRowDxfId="292"/>
    <tableColumn id="6" xr3:uid="{DFCDF166-D39B-4251-9549-4A6B4F2577C1}" name="Pakitimas_x000a_(Change)" totalsRowFunction="custom" dataDxfId="291" totalsRowDxfId="290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289" totalsRowDxfId="288">
      <totalsRowFormula>SUM(Table132345678910[Žiūrovų sk. 
(ADM)])</totalsRowFormula>
    </tableColumn>
    <tableColumn id="8" xr3:uid="{4D2FD7CE-5A73-45D1-888A-344B7664BB16}" name="Seansų sk. _x000a_(Show count)" dataDxfId="287" totalsRowDxfId="286"/>
    <tableColumn id="9" xr3:uid="{2E4F7241-2E20-41BE-9B28-A80D2E595466}" name="Lankomumo vid._x000a_(Average ADM)" dataDxfId="285" totalsRowDxfId="284">
      <calculatedColumnFormula>G3/H3</calculatedColumnFormula>
    </tableColumn>
    <tableColumn id="10" xr3:uid="{6B8FEF0F-D349-4E11-8836-14198CA29520}" name="Kopijų sk. _x000a_(DCO count)" dataDxfId="283" totalsRowDxfId="282"/>
    <tableColumn id="11" xr3:uid="{1B85C5BE-9457-4A7A-942C-D3BBF0FA0EA4}" name="Rodymo savaitė_x000a_(Week on screen)" dataDxfId="281" totalsRowDxfId="280"/>
    <tableColumn id="12" xr3:uid="{A00A15A4-4BB0-48FC-B912-8BF807D2CEF2}" name="Bendros pajamos _x000a_(Total GBO)" dataDxfId="279" totalsRowDxfId="278"/>
    <tableColumn id="13" xr3:uid="{03763EA9-C4F3-4161-B67B-25E6CC63970E}" name="Bendras žiūrovų sk._x000a_(Total ADM)" dataDxfId="277" totalsRowDxfId="276"/>
    <tableColumn id="14" xr3:uid="{81A1DA43-EFBF-4097-87FF-05A8CFAA5198}" name="Premjeros data _x000a_(Release date)" dataDxfId="275" totalsRowDxfId="274"/>
    <tableColumn id="15" xr3:uid="{9E5E3D78-4D16-41EA-8701-E6C8AC646448}" name="Platintojas _x000a_(Distributor)" totalsRowLabel=" " dataDxfId="273" totalsRowDxfId="272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71" dataDxfId="269" totalsRowDxfId="268" headerRowBorderDxfId="270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67" totalsRowDxfId="266"/>
    <tableColumn id="2" xr3:uid="{65EF8DC6-9A32-4BE6-97F6-F40492C6995A}" name="#_x000a_LW" totalsRowLabel=" " dataDxfId="265" totalsRowDxfId="264"/>
    <tableColumn id="3" xr3:uid="{E36CBBC0-8379-4640-84A8-CC52DADB63B7}" name="Filmas _x000a_(Movie)" totalsRowLabel="Total (33)" dataDxfId="263" totalsRowDxfId="262"/>
    <tableColumn id="4" xr3:uid="{9AC508D8-AA9A-4EE0-B9CB-0BBA553B2588}" name="Pajamos _x000a_(GBO)" totalsRowFunction="custom" dataDxfId="261" totalsRowDxfId="260">
      <totalsRowFormula>SUM(Table1323456789[Pajamos 
(GBO)])</totalsRowFormula>
    </tableColumn>
    <tableColumn id="5" xr3:uid="{8FC8A27C-0055-4493-8012-E78BDE92F179}" name="Pajamos _x000a_praeita sav._x000a_(GBO LW)" totalsRowLabel="236 895 €" dataDxfId="259" totalsRowDxfId="258"/>
    <tableColumn id="6" xr3:uid="{AEBEE7C2-032D-4AD8-94AC-1933E8131083}" name="Pakitimas_x000a_(Change)" totalsRowFunction="custom" dataDxfId="257" totalsRowDxfId="256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55" totalsRowDxfId="254">
      <totalsRowFormula>SUM(Table1323456789[Žiūrovų sk. 
(ADM)])</totalsRowFormula>
    </tableColumn>
    <tableColumn id="8" xr3:uid="{1127273C-1037-4DFE-8A3A-B13677EB2E9C}" name="Seansų sk. _x000a_(Show count)" dataDxfId="253" totalsRowDxfId="252"/>
    <tableColumn id="9" xr3:uid="{2BF8FF1E-49B0-48A3-BED9-3EFB3F04246A}" name="Lankomumo vid._x000a_(Average ADM)" dataDxfId="251" totalsRowDxfId="250">
      <calculatedColumnFormula>G3/H3</calculatedColumnFormula>
    </tableColumn>
    <tableColumn id="10" xr3:uid="{D922A557-EAB8-45AB-A478-EDE2333548A7}" name="Kopijų sk. _x000a_(DCO count)" dataDxfId="249" totalsRowDxfId="248"/>
    <tableColumn id="11" xr3:uid="{49E50868-A1D7-4706-8D8B-0BB1215C4D3D}" name="Rodymo savaitė_x000a_(Week on screen)" dataDxfId="247" totalsRowDxfId="246"/>
    <tableColumn id="12" xr3:uid="{6C14C5E8-6CE0-4292-86C6-FC2977090EF9}" name="Bendros pajamos _x000a_(Total GBO)" dataDxfId="245" totalsRowDxfId="244"/>
    <tableColumn id="13" xr3:uid="{78BB0EB9-4E9A-4A2D-B7EA-34ED262CC3EB}" name="Bendras žiūrovų sk._x000a_(Total ADM)" dataDxfId="243" totalsRowDxfId="242"/>
    <tableColumn id="14" xr3:uid="{DCDFFA7C-1761-4EF0-982E-867593C54F5D}" name="Premjeros data _x000a_(Release date)" dataDxfId="241" totalsRowDxfId="240"/>
    <tableColumn id="15" xr3:uid="{3CF19F5E-AE20-4450-AF53-215391E56D85}" name="Platintojas _x000a_(Distributor)" totalsRowLabel=" " dataDxfId="239" totalsRowDxfId="238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37" dataDxfId="235" totalsRowDxfId="234" headerRowBorderDxfId="236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33" totalsRowDxfId="232"/>
    <tableColumn id="2" xr3:uid="{717C27A3-DFD3-4849-9EF8-479813BD7560}" name="#_x000a_LW" totalsRowLabel=" " dataDxfId="231" totalsRowDxfId="230"/>
    <tableColumn id="3" xr3:uid="{92944270-D597-43A3-8A3A-C787E72D4987}" name="Filmas _x000a_(Movie)" totalsRowLabel="Total (25)" dataDxfId="229" totalsRowDxfId="228"/>
    <tableColumn id="4" xr3:uid="{9E9218F4-090A-4030-8ABE-62B9763ACBB2}" name="Pajamos _x000a_(GBO)" totalsRowFunction="custom" dataDxfId="227" totalsRowDxfId="226">
      <totalsRowFormula>SUM(Table132345678[Pajamos 
(GBO)])</totalsRowFormula>
    </tableColumn>
    <tableColumn id="5" xr3:uid="{1F068B6C-521E-4913-858B-EE84D695F868}" name="Pajamos _x000a_praeita sav._x000a_(GBO LW)" totalsRowLabel="276 677 €" dataDxfId="225" totalsRowDxfId="224"/>
    <tableColumn id="6" xr3:uid="{39444795-CA35-4035-B044-C6DEDDB96E73}" name="Pakitimas_x000a_(Change)" totalsRowFunction="custom" dataDxfId="223" totalsRowDxfId="222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21" totalsRowDxfId="220">
      <totalsRowFormula>SUM(Table132345678[Žiūrovų sk. 
(ADM)])</totalsRowFormula>
    </tableColumn>
    <tableColumn id="8" xr3:uid="{FA34246B-D393-4A51-B19B-294F4267C6C0}" name="Seansų sk. _x000a_(Show count)" dataDxfId="219" totalsRowDxfId="218"/>
    <tableColumn id="9" xr3:uid="{04C7590F-EA3C-48A7-BE58-F70ECF20C11E}" name="Lankomumo vid._x000a_(Average ADM)" dataDxfId="217" totalsRowDxfId="216">
      <calculatedColumnFormula>G3/H3</calculatedColumnFormula>
    </tableColumn>
    <tableColumn id="10" xr3:uid="{5DEC7E3B-5804-4E65-BEE9-FED75462EFFC}" name="Kopijų sk. _x000a_(DCO count)" dataDxfId="215" totalsRowDxfId="214"/>
    <tableColumn id="11" xr3:uid="{7BA523DA-8F98-4F0C-B11A-7FCC44D533BA}" name="Rodymo savaitė_x000a_(Week on screen)" dataDxfId="213" totalsRowDxfId="212"/>
    <tableColumn id="12" xr3:uid="{44C09B96-D769-4AF1-A791-5655149D1B0A}" name="Bendros pajamos _x000a_(Total GBO)" dataDxfId="211" totalsRowDxfId="210"/>
    <tableColumn id="13" xr3:uid="{C1A93E4C-AED3-440A-A59F-85171720A129}" name="Bendras žiūrovų sk._x000a_(Total ADM)" dataDxfId="209" totalsRowDxfId="208"/>
    <tableColumn id="14" xr3:uid="{7EA39D93-A4B8-4986-AB2C-6B673C56C9A5}" name="Premjeros data _x000a_(Release date)" dataDxfId="207" totalsRowDxfId="206"/>
    <tableColumn id="15" xr3:uid="{538A0D71-FF47-41FC-B3FA-C024E929CD8E}" name="Platintojas _x000a_(Distributor)" totalsRowLabel=" " dataDxfId="205" totalsRowDxfId="204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03" dataDxfId="201" totalsRowDxfId="200" headerRowBorderDxfId="202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199" totalsRowDxfId="198"/>
    <tableColumn id="2" xr3:uid="{316EACD0-F59E-4BEA-AB56-27DC99229BEC}" name="#_x000a_LW" totalsRowLabel=" " dataDxfId="197" totalsRowDxfId="196"/>
    <tableColumn id="3" xr3:uid="{DFB06224-5809-4320-8B21-CA8E0CF04C21}" name="Filmas _x000a_(Movie)" totalsRowLabel="Total (25)" dataDxfId="195" totalsRowDxfId="194"/>
    <tableColumn id="4" xr3:uid="{DC2753A1-E31A-4C44-8C09-EA8BFB4106E2}" name="Pajamos _x000a_(GBO)" totalsRowFunction="custom" dataDxfId="193" totalsRowDxfId="192">
      <totalsRowFormula>SUM(Table13234567[Pajamos 
(GBO)])</totalsRowFormula>
    </tableColumn>
    <tableColumn id="5" xr3:uid="{879EFD79-8867-4AB9-9116-9BC185E7D2F2}" name="Pajamos _x000a_praeita sav._x000a_(GBO LW)" totalsRowLabel="138 012 €" dataDxfId="191" totalsRowDxfId="190"/>
    <tableColumn id="6" xr3:uid="{74270F10-F35D-4649-9F9A-F814DFC96A89}" name="Pakitimas_x000a_(Change)" totalsRowFunction="custom" dataDxfId="189" totalsRowDxfId="188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187" totalsRowDxfId="186">
      <totalsRowFormula>SUM(Table13234567[Žiūrovų sk. 
(ADM)])</totalsRowFormula>
    </tableColumn>
    <tableColumn id="8" xr3:uid="{C907F4D5-621D-48E6-96C9-2FEBA52B206D}" name="Seansų sk. _x000a_(Show count)" dataDxfId="185" totalsRowDxfId="184"/>
    <tableColumn id="9" xr3:uid="{4FEC060E-29F1-4347-98B2-CBA0F316E235}" name="Lankomumo vid._x000a_(Average ADM)" dataDxfId="183" totalsRowDxfId="182">
      <calculatedColumnFormula>G3/H3</calculatedColumnFormula>
    </tableColumn>
    <tableColumn id="10" xr3:uid="{7C82B4DE-F202-46C4-91E7-307EE522727F}" name="Kopijų sk. _x000a_(DCO count)" dataDxfId="181" totalsRowDxfId="180"/>
    <tableColumn id="11" xr3:uid="{02559F9F-4561-4439-A41B-967CBD68E4BC}" name="Rodymo savaitė_x000a_(Week on screen)" dataDxfId="179" totalsRowDxfId="178"/>
    <tableColumn id="12" xr3:uid="{A42C9665-B2B1-4334-AE92-2E26C7E2720C}" name="Bendros pajamos _x000a_(Total GBO)" dataDxfId="177" totalsRowDxfId="176"/>
    <tableColumn id="13" xr3:uid="{41860FAB-83DB-489A-87D4-75F64C3CF1D6}" name="Bendras žiūrovų sk._x000a_(Total ADM)" dataDxfId="175" totalsRowDxfId="174"/>
    <tableColumn id="14" xr3:uid="{CFC45078-BADB-4B9A-8FD0-C144D9C681F2}" name="Premjeros data _x000a_(Release date)" dataDxfId="173" totalsRowDxfId="172"/>
    <tableColumn id="15" xr3:uid="{F0B66837-17F4-43AE-A8B1-6BFD18D33538}" name="Platintojas _x000a_(Distributor)" totalsRowLabel=" " dataDxfId="171" totalsRowDxfId="170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69" dataDxfId="167" totalsRowDxfId="166" headerRowBorderDxfId="168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65" totalsRowDxfId="164"/>
    <tableColumn id="2" xr3:uid="{E957089C-4935-4A2D-91A6-DED8D952D3D0}" name="#_x000a_LW" totalsRowLabel=" " dataDxfId="163" totalsRowDxfId="162"/>
    <tableColumn id="3" xr3:uid="{ADDB2378-AFE2-4029-B2C3-03DB6EE6844F}" name="Filmas _x000a_(Movie)" totalsRowLabel="Total (25)" dataDxfId="161" totalsRowDxfId="160"/>
    <tableColumn id="4" xr3:uid="{35E04E68-BFD6-4909-8DCF-722B54DB7F5D}" name="Pajamos _x000a_(GBO)" totalsRowFunction="custom" dataDxfId="159" totalsRowDxfId="158">
      <totalsRowFormula>SUM(Table1323456[Pajamos 
(GBO)])</totalsRowFormula>
    </tableColumn>
    <tableColumn id="5" xr3:uid="{59FE4CC7-54B4-4E7B-979B-7BDAFE433754}" name="Pajamos _x000a_praeita sav._x000a_(GBO LW)" totalsRowLabel="246 222 €" dataDxfId="157" totalsRowDxfId="156"/>
    <tableColumn id="6" xr3:uid="{6472E02D-F46F-41A1-86FB-D2672F893F7F}" name="Pakitimas_x000a_(Change)" totalsRowFunction="custom" dataDxfId="155" totalsRowDxfId="154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53" totalsRowDxfId="152">
      <totalsRowFormula>SUM(Table1323456[Žiūrovų sk. 
(ADM)])</totalsRowFormula>
    </tableColumn>
    <tableColumn id="8" xr3:uid="{944A9906-C8D4-4E41-8C85-11FEC25D0EF3}" name="Seansų sk. _x000a_(Show count)" dataDxfId="151" totalsRowDxfId="150"/>
    <tableColumn id="9" xr3:uid="{0316F85B-DE7A-4B4E-AA59-D4C12123CDDB}" name="Lankomumo vid._x000a_(Average ADM)" dataDxfId="149" totalsRowDxfId="148">
      <calculatedColumnFormula>G3/H3</calculatedColumnFormula>
    </tableColumn>
    <tableColumn id="10" xr3:uid="{740AAD42-3D62-4DDF-9143-7B17DEF64BC4}" name="Kopijų sk. _x000a_(DCO count)" dataDxfId="147" totalsRowDxfId="146"/>
    <tableColumn id="11" xr3:uid="{22D99FD2-66B8-419F-88CD-CAD9597BE4D1}" name="Rodymo savaitė_x000a_(Week on screen)" dataDxfId="145" totalsRowDxfId="144"/>
    <tableColumn id="12" xr3:uid="{67037118-5B01-4B1A-A9B8-BBA8DF1AC9DC}" name="Bendros pajamos _x000a_(Total GBO)" dataDxfId="143" totalsRowDxfId="142"/>
    <tableColumn id="13" xr3:uid="{BA006734-4CE6-49B4-81A1-6B4A86F86032}" name="Bendras žiūrovų sk._x000a_(Total ADM)" dataDxfId="141" totalsRowDxfId="140"/>
    <tableColumn id="14" xr3:uid="{1A6440E0-F6CA-4DA2-A306-2566815730F4}" name="Premjeros data _x000a_(Release date)" dataDxfId="139" totalsRowDxfId="138"/>
    <tableColumn id="15" xr3:uid="{5704DB5B-23A8-496A-B6CC-4135CB12DE48}" name="Platintojas _x000a_(Distributor)" totalsRowLabel=" " dataDxfId="137" totalsRowDxfId="136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35" dataDxfId="133" totalsRowDxfId="132" headerRowBorderDxfId="134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31" totalsRowDxfId="130"/>
    <tableColumn id="2" xr3:uid="{D3F474E1-3400-4A3F-BF42-EFDA5F88B1ED}" name="#_x000a_LW" totalsRowLabel=" " dataDxfId="129" totalsRowDxfId="128"/>
    <tableColumn id="3" xr3:uid="{B24E944E-7986-4374-A5A0-7B2C402CB02E}" name="Filmas _x000a_(Movie)" totalsRowLabel="Total (30)" dataDxfId="127" totalsRowDxfId="126"/>
    <tableColumn id="4" xr3:uid="{2342D3CC-8AEB-4BB8-BB5A-06873BFE8936}" name="Pajamos _x000a_(GBO)" totalsRowFunction="sum" dataDxfId="125" totalsRowDxfId="124"/>
    <tableColumn id="5" xr3:uid="{EF63B6AF-620A-48C6-BFC6-CE558E47B88F}" name="Pajamos _x000a_praeita sav._x000a_(GBO LW)" totalsRowLabel="317 397 €" dataDxfId="123" totalsRowDxfId="122"/>
    <tableColumn id="6" xr3:uid="{3055BF10-1D43-4ECF-880B-6E81168DF496}" name="Pakitimas_x000a_(Change)" totalsRowFunction="custom" dataDxfId="121" totalsRowDxfId="120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19" totalsRowDxfId="118"/>
    <tableColumn id="8" xr3:uid="{7FC1BCCD-3D8A-435C-A594-00712AF76ADA}" name="Seansų sk. _x000a_(Show count)" dataDxfId="117" totalsRowDxfId="116"/>
    <tableColumn id="9" xr3:uid="{3B7E7EB8-5E9C-4809-9B7B-346B00D413F9}" name="Lankomumo vid._x000a_(Average ADM)" dataDxfId="115" totalsRowDxfId="114">
      <calculatedColumnFormula>G3/H3</calculatedColumnFormula>
    </tableColumn>
    <tableColumn id="10" xr3:uid="{902F6AA8-3FAD-4A34-BC20-D46E3AB4EC83}" name="Kopijų sk. _x000a_(DCO count)" dataDxfId="113" totalsRowDxfId="112"/>
    <tableColumn id="11" xr3:uid="{B3C5554C-B84B-4A08-B935-EFCE0DD2F963}" name="Rodymo savaitė_x000a_(Week on screen)" dataDxfId="111" totalsRowDxfId="110"/>
    <tableColumn id="12" xr3:uid="{844E86E7-B831-421D-BBC8-5BE4B2D0AD84}" name="Bendros pajamos _x000a_(Total GBO)" dataDxfId="109" totalsRowDxfId="108"/>
    <tableColumn id="13" xr3:uid="{9112638E-A781-4B4F-B48D-1256F3F85AC3}" name="Bendras žiūrovų sk._x000a_(Total ADM)" dataDxfId="107" totalsRowDxfId="106"/>
    <tableColumn id="14" xr3:uid="{76183D96-0F19-4AFE-8F0F-CEFA6AA6C284}" name="Premjeros data _x000a_(Release date)" dataDxfId="105" totalsRowDxfId="104"/>
    <tableColumn id="15" xr3:uid="{85E7071A-3AAE-491D-A70F-203560A3EE91}" name="Platintojas _x000a_(Distributor)" totalsRowLabel=" " dataDxfId="103" totalsRowDxfId="102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01" dataDxfId="99" totalsRowDxfId="98" headerRowBorderDxfId="100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97" totalsRowDxfId="96"/>
    <tableColumn id="2" xr3:uid="{4E4FEAC9-1978-43CB-93AB-39422FFA9E16}" name="#_x000a_LW" totalsRowLabel=" " dataDxfId="95" totalsRowDxfId="94"/>
    <tableColumn id="3" xr3:uid="{48302C2B-345B-4F89-A9D3-661C9B240DD3}" name="Filmas _x000a_(Movie)" totalsRowLabel="Total (31)" dataDxfId="93" totalsRowDxfId="92"/>
    <tableColumn id="4" xr3:uid="{0DA94864-DF13-409F-892E-654351B078BB}" name="Pajamos _x000a_(GBO)" totalsRowFunction="sum" dataDxfId="91" totalsRowDxfId="90"/>
    <tableColumn id="5" xr3:uid="{82F8F2CA-52C7-4ACB-BB61-4B541DA0D914}" name="Pajamos _x000a_praeita sav._x000a_(GBO LW)" totalsRowLabel="210 579 €" dataDxfId="89" totalsRowDxfId="88"/>
    <tableColumn id="6" xr3:uid="{CC793E3D-1B09-420C-AC81-505E5480F090}" name="Pakitimas_x000a_(Change)" totalsRowFunction="custom" dataDxfId="87" totalsRowDxfId="86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85" totalsRowDxfId="84"/>
    <tableColumn id="8" xr3:uid="{F17EF21B-FA6B-49D8-94D4-15EA3826D871}" name="Seansų sk. _x000a_(Show count)" dataDxfId="83" totalsRowDxfId="82"/>
    <tableColumn id="9" xr3:uid="{ADE618D3-F824-43E6-8574-C7BBA390E4AE}" name="Lankomumo vid._x000a_(Average ADM)" dataDxfId="81" totalsRowDxfId="80">
      <calculatedColumnFormula>G3/H3</calculatedColumnFormula>
    </tableColumn>
    <tableColumn id="10" xr3:uid="{D3EFE352-33C9-44E1-9AFA-6BDB65472EBC}" name="Kopijų sk. _x000a_(DCO count)" dataDxfId="79" totalsRowDxfId="78"/>
    <tableColumn id="11" xr3:uid="{D51A2E4B-EDAC-4788-A744-36A72A2E57AB}" name="Rodymo savaitė_x000a_(Week on screen)" dataDxfId="77" totalsRowDxfId="76"/>
    <tableColumn id="12" xr3:uid="{53D28650-83B6-4110-B8B0-68E406499AC9}" name="Bendros pajamos _x000a_(Total GBO)" dataDxfId="75" totalsRowDxfId="74"/>
    <tableColumn id="13" xr3:uid="{B924A48E-B1AA-44B0-86A9-A501EFC03D16}" name="Bendras žiūrovų sk._x000a_(Total ADM)" dataDxfId="73" totalsRowDxfId="72"/>
    <tableColumn id="14" xr3:uid="{513E92DC-A29F-46AC-9976-A7A26FCB93A9}" name="Premjeros data _x000a_(Release date)" dataDxfId="71" totalsRowDxfId="70"/>
    <tableColumn id="15" xr3:uid="{A3A0E9B0-806A-4934-BA78-B0E787AA9E39}" name="Platintojas _x000a_(Distributor)" totalsRowLabel=" " dataDxfId="69" totalsRowDxfId="6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979C0F1-F6EB-44B7-A134-8469681D3AC2}" name="Table132345678910111213141516171819261920212223242528272930" displayName="Table132345678910111213141516171819261920212223242528272930" ref="A2:O33" totalsRowCount="1" headerRowDxfId="985" dataDxfId="983" totalsRowDxfId="982" headerRowBorderDxfId="984">
  <sortState xmlns:xlrd2="http://schemas.microsoft.com/office/spreadsheetml/2017/richdata2" ref="A3:O32">
    <sortCondition descending="1" ref="D3:D32"/>
  </sortState>
  <tableColumns count="15">
    <tableColumn id="1" xr3:uid="{52B5FC49-AFFA-48EF-8152-79F5A504DDEC}" name="#" totalsRowLabel=" " dataDxfId="981" totalsRowDxfId="980"/>
    <tableColumn id="2" xr3:uid="{CB2D045D-043B-450F-9B4A-AAFE0C8A4A35}" name="#_x000a_LW" totalsRowLabel=" " dataDxfId="979" totalsRowDxfId="978"/>
    <tableColumn id="3" xr3:uid="{90436C55-89D5-4AAE-9F31-440D180F2C82}" name="Filmas _x000a_(Movie)" totalsRowLabel="Total (30)" dataDxfId="977" totalsRowDxfId="976"/>
    <tableColumn id="4" xr3:uid="{37C0580E-D27C-4DD9-B3D1-C29910B0226F}" name="Pajamos _x000a_(GBO)" totalsRowFunction="sum" dataDxfId="975" totalsRowDxfId="974"/>
    <tableColumn id="5" xr3:uid="{E9B91432-997D-4DFF-B170-39AD52769C07}" name="Pajamos _x000a_praeita sav._x000a_(GBO LW)" totalsRowLabel="357 983 €" dataDxfId="973" totalsRowDxfId="972"/>
    <tableColumn id="6" xr3:uid="{2C979793-E13D-46E0-9827-4C1914D7898C}" name="Pakitimas_x000a_(Change)" totalsRowFunction="custom" dataDxfId="971" totalsRowDxfId="970">
      <calculatedColumnFormula>(D3-E3)/E3</calculatedColumnFormula>
      <totalsRowFormula>(D33-E33)/E33</totalsRowFormula>
    </tableColumn>
    <tableColumn id="7" xr3:uid="{6FB263D0-DB23-4A98-A426-8EEB2473C1B7}" name="Žiūrovų sk. _x000a_(ADM)" totalsRowFunction="sum" dataDxfId="969" totalsRowDxfId="968"/>
    <tableColumn id="8" xr3:uid="{C941B4FA-D2FA-4BB8-AF7F-26A84A27CAC4}" name="Seansų sk. _x000a_(Show count)" dataDxfId="967" totalsRowDxfId="966"/>
    <tableColumn id="9" xr3:uid="{EE8D238B-12B7-41C5-9836-877419A0667E}" name="Lankomumo vid._x000a_(Average ADM)" dataDxfId="965" totalsRowDxfId="964">
      <calculatedColumnFormula>G3/H3</calculatedColumnFormula>
    </tableColumn>
    <tableColumn id="10" xr3:uid="{5C3F2940-B4DA-4C6C-8527-A7C0F8C28C6D}" name="Kopijų sk. _x000a_(DCO count)" dataDxfId="963" totalsRowDxfId="962"/>
    <tableColumn id="11" xr3:uid="{25DFD74E-A598-4965-AEF2-534C3FE46A97}" name="Rodymo savaitė_x000a_(Week on screen)" dataDxfId="961" totalsRowDxfId="960"/>
    <tableColumn id="12" xr3:uid="{042C83E0-D887-48C2-9911-4DDAC6108157}" name="Bendros pajamos _x000a_(Total GBO)" dataDxfId="959" totalsRowDxfId="958"/>
    <tableColumn id="13" xr3:uid="{EA1D1993-543C-4933-9193-59E8BBA33C6F}" name="Bendras žiūrovų sk._x000a_(Total ADM)" dataDxfId="957" totalsRowDxfId="956"/>
    <tableColumn id="14" xr3:uid="{DBBC4544-2507-44FC-9FC8-053C6964E813}" name="Premjeros data _x000a_(Release date)" dataDxfId="955" totalsRowDxfId="954"/>
    <tableColumn id="15" xr3:uid="{C8FD2153-043F-4CEF-BF64-8A601D3A536E}" name="Platintojas _x000a_(Distributor)" totalsRowLabel=" " dataDxfId="953" totalsRowDxfId="952"/>
  </tableColumns>
  <tableStyleInfo name="TableStyleLight1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67" dataDxfId="65" totalsRowDxfId="64" headerRowBorderDxfId="66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63" totalsRowDxfId="62"/>
    <tableColumn id="2" xr3:uid="{6A3BDF97-9D57-4CFE-A49E-EFA76A652E0B}" name="#_x000a_LW" totalsRowLabel=" " dataDxfId="61" totalsRowDxfId="60"/>
    <tableColumn id="3" xr3:uid="{05095485-033C-487A-A8C0-C91ADB77DDA3}" name="Filmas _x000a_(Movie)" totalsRowLabel="Total (37)" dataDxfId="59" totalsRowDxfId="58"/>
    <tableColumn id="4" xr3:uid="{4FA48A43-6ACC-44EE-AC02-E4A961BEC8F9}" name="Pajamos _x000a_(GBO)" totalsRowFunction="sum" dataDxfId="57" totalsRowDxfId="56"/>
    <tableColumn id="5" xr3:uid="{0CC1FDB4-8675-4B55-AFE7-4D6D795B9F2B}" name="Pajamos _x000a_praeita sav._x000a_(GBO LW)" totalsRowLabel="145 669 €" dataDxfId="55" totalsRowDxfId="54"/>
    <tableColumn id="6" xr3:uid="{CEA47137-3DB6-4B3E-B4C4-5FA7A4AFB3A4}" name="Pakitimas_x000a_(Change)" totalsRowFunction="custom" dataDxfId="53" totalsRowDxfId="52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51" totalsRowDxfId="50"/>
    <tableColumn id="8" xr3:uid="{99F70A8D-5247-402F-A00D-D05C7251E3CE}" name="Seansų sk. _x000a_(Show count)" dataDxfId="49" totalsRowDxfId="48"/>
    <tableColumn id="9" xr3:uid="{3A0228C9-106F-4105-AC90-5D540E0B90BB}" name="Lankomumo vid._x000a_(Average ADM)" dataDxfId="47" totalsRowDxfId="46">
      <calculatedColumnFormula>G3/H3</calculatedColumnFormula>
    </tableColumn>
    <tableColumn id="10" xr3:uid="{75B187EA-DF59-4020-9DF8-839566DFA3F3}" name="Kopijų sk. _x000a_(DCO count)" dataDxfId="45" totalsRowDxfId="44"/>
    <tableColumn id="11" xr3:uid="{B95C394B-B488-486B-837C-41FC1A719F11}" name="Rodymo savaitė_x000a_(Week on screen)" dataDxfId="43" totalsRowDxfId="42"/>
    <tableColumn id="12" xr3:uid="{89B4F99E-AE9F-47D6-A9CF-985A6D965312}" name="Bendros pajamos _x000a_(Total GBO)" dataDxfId="41" totalsRowDxfId="40"/>
    <tableColumn id="13" xr3:uid="{4ED8ABB9-1883-4C8D-AA3E-871BD0D70A48}" name="Bendras žiūrovų sk._x000a_(Total ADM)" dataDxfId="39" totalsRowDxfId="38"/>
    <tableColumn id="14" xr3:uid="{3437B874-3E5D-4D12-8739-2723DB44D690}" name="Premjeros data _x000a_(Release date)" dataDxfId="37" totalsRowDxfId="36"/>
    <tableColumn id="15" xr3:uid="{89B51F05-9E21-4DD9-8D5D-13B5630535D8}" name="Platintojas _x000a_(Distributor)" totalsRowLabel=" " dataDxfId="35" totalsRowDxfId="34"/>
  </tableColumns>
  <tableStyleInfo name="TableStyleLight1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33" dataDxfId="31" totalsRowDxfId="30" headerRowBorderDxfId="32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29" totalsRowDxfId="28"/>
    <tableColumn id="2" xr3:uid="{B3454D60-6D2E-4DF6-A511-09C0BF28D47C}" name="#_x000a_LW" dataDxfId="27" totalsRowDxfId="26"/>
    <tableColumn id="3" xr3:uid="{43C0A685-7248-48AF-B5D4-FCB8382D54C4}" name="Filmas _x000a_(Movie)" totalsRowLabel="Total (26)" dataDxfId="25" totalsRowDxfId="24"/>
    <tableColumn id="4" xr3:uid="{011775B1-EAB5-4D31-A092-1DFF0BD63D2D}" name="Pajamos _x000a_(GBO)" totalsRowFunction="sum" dataDxfId="23" totalsRowDxfId="22"/>
    <tableColumn id="5" xr3:uid="{3D4F41C3-68AC-4B52-BEA8-FA73D48D2E00}" name="Pajamos _x000a_praeita sav._x000a_(GBO LW)" totalsRowLabel="146 231 €" dataDxfId="21" totalsRowDxfId="20"/>
    <tableColumn id="6" xr3:uid="{13340EA6-C652-4B3D-867E-B67D62DBE66B}" name="Pakitimas_x000a_(Change)" totalsRowFunction="custom" dataDxfId="19" totalsRowDxfId="18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17" totalsRowDxfId="16"/>
    <tableColumn id="8" xr3:uid="{1AB3A279-CF4A-4C72-A9DC-C02FB467CC56}" name="Seansų sk. _x000a_(Show count)" dataDxfId="15" totalsRowDxfId="14"/>
    <tableColumn id="9" xr3:uid="{172513C7-DC83-4998-B2B7-7B937B5BE88D}" name="Lankomumo vid._x000a_(Average ADM)" dataDxfId="13" totalsRowDxfId="12">
      <calculatedColumnFormula>G3/H3</calculatedColumnFormula>
    </tableColumn>
    <tableColumn id="10" xr3:uid="{D12B2A51-3D9E-4511-9F44-8A1B69EB5539}" name="Kopijų sk. _x000a_(DCO count)" dataDxfId="11" totalsRowDxfId="10"/>
    <tableColumn id="11" xr3:uid="{DD6831F6-7322-4A87-A887-894A86157065}" name="Rodymo savaitė_x000a_(Week on screen)" dataDxfId="9" totalsRowDxfId="8"/>
    <tableColumn id="12" xr3:uid="{CBF54D99-BC3E-449C-A261-B9CBC75D87F9}" name="Bendros pajamos _x000a_(Total GBO)" dataDxfId="7" totalsRowDxfId="6"/>
    <tableColumn id="13" xr3:uid="{80171298-D2E5-491A-AB5C-0867C4776906}" name="Bendras žiūrovų sk._x000a_(Total ADM)" dataDxfId="5" totalsRowDxfId="4"/>
    <tableColumn id="14" xr3:uid="{4B579497-93E6-4ECE-958D-6AAB5F67C395}" name="Premjeros data _x000a_(Release date)" dataDxfId="3" totalsRowDxfId="2"/>
    <tableColumn id="15" xr3:uid="{1D266629-D00E-4FF0-8222-7C4F75A66396}" name="Platintojas _x000a_(Distributor)" totalsRowLabel=" " dataDxfId="1" totalsRowDxfId="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7FC66DA-3CBE-4E86-957B-D4BD300178FF}" name="Table1323456789101112131415161718192619202122232425282729" displayName="Table1323456789101112131415161718192619202122232425282729" ref="A2:O35" totalsRowCount="1" headerRowDxfId="951" dataDxfId="949" totalsRowDxfId="948" headerRowBorderDxfId="950">
  <sortState xmlns:xlrd2="http://schemas.microsoft.com/office/spreadsheetml/2017/richdata2" ref="A3:O34">
    <sortCondition descending="1" ref="D3:D34"/>
  </sortState>
  <tableColumns count="15">
    <tableColumn id="1" xr3:uid="{B339C440-473B-423E-96D2-11C7C14BABAE}" name="#" totalsRowLabel=" " dataDxfId="947" totalsRowDxfId="946"/>
    <tableColumn id="2" xr3:uid="{66328CAA-5D10-4934-B598-F404E3E0FE4A}" name="#_x000a_LW" totalsRowLabel=" " dataDxfId="945" totalsRowDxfId="944"/>
    <tableColumn id="3" xr3:uid="{43044B3C-3541-4317-A9B6-45B11F987B80}" name="Filmas _x000a_(Movie)" totalsRowLabel="Total (32)" dataDxfId="943" totalsRowDxfId="942"/>
    <tableColumn id="4" xr3:uid="{803975A0-85D3-41D1-A31D-BA43C59CA101}" name="Pajamos _x000a_(GBO)" totalsRowFunction="sum" dataDxfId="941" totalsRowDxfId="940"/>
    <tableColumn id="5" xr3:uid="{6AC37ADB-4B87-4732-8285-0594BC13EF06}" name="Pajamos _x000a_praeita sav._x000a_(GBO LW)" totalsRowLabel="429 183 €" dataDxfId="939" totalsRowDxfId="938"/>
    <tableColumn id="6" xr3:uid="{B16F385F-DDA2-4CC1-9F06-584FCA0C036D}" name="Pakitimas_x000a_(Change)" totalsRowFunction="custom" dataDxfId="937" totalsRowDxfId="936">
      <calculatedColumnFormula>(D3-E3)/E3</calculatedColumnFormula>
      <totalsRowFormula>(D35-E35)/E35</totalsRowFormula>
    </tableColumn>
    <tableColumn id="7" xr3:uid="{2FFAF8D0-6CC9-4ED7-9E6D-6F176E492836}" name="Žiūrovų sk. _x000a_(ADM)" totalsRowFunction="sum" dataDxfId="935" totalsRowDxfId="934"/>
    <tableColumn id="8" xr3:uid="{BD4D95B1-4245-4393-B8BA-D489BE8AACD4}" name="Seansų sk. _x000a_(Show count)" dataDxfId="933" totalsRowDxfId="932"/>
    <tableColumn id="9" xr3:uid="{39BEDEB4-6ADB-4E98-8396-4FD118FF60F9}" name="Lankomumo vid._x000a_(Average ADM)" dataDxfId="931" totalsRowDxfId="930">
      <calculatedColumnFormula>G3/H3</calculatedColumnFormula>
    </tableColumn>
    <tableColumn id="10" xr3:uid="{F28486DA-B263-47F5-81BA-FDA212318ED7}" name="Kopijų sk. _x000a_(DCO count)" dataDxfId="929" totalsRowDxfId="928"/>
    <tableColumn id="11" xr3:uid="{FF5ED7B6-7176-4E3D-A2BB-5375CA159EA5}" name="Rodymo savaitė_x000a_(Week on screen)" dataDxfId="927" totalsRowDxfId="926"/>
    <tableColumn id="12" xr3:uid="{9E1EC618-5553-47E2-A478-AB036A19A4CD}" name="Bendros pajamos _x000a_(Total GBO)" dataDxfId="925" totalsRowDxfId="924"/>
    <tableColumn id="13" xr3:uid="{D7DE3F6D-2B66-4C81-A271-1CBF0B1955F3}" name="Bendras žiūrovų sk._x000a_(Total ADM)" dataDxfId="923" totalsRowDxfId="922"/>
    <tableColumn id="14" xr3:uid="{465360E1-3FB7-4DF7-8115-CB2A4581DC6B}" name="Premjeros data _x000a_(Release date)" dataDxfId="921" totalsRowDxfId="920"/>
    <tableColumn id="15" xr3:uid="{D9666E69-1538-48A7-BEF1-23934D3084BF}" name="Platintojas _x000a_(Distributor)" totalsRowLabel=" " dataDxfId="919" totalsRowDxfId="91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6CD594-907F-45D0-970B-5EC3331F1C23}" name="Table13234567891011121314151617181926192021222324252827" displayName="Table13234567891011121314151617181926192021222324252827" ref="A2:O30" totalsRowCount="1" headerRowDxfId="917" dataDxfId="915" totalsRowDxfId="914" headerRowBorderDxfId="916">
  <sortState xmlns:xlrd2="http://schemas.microsoft.com/office/spreadsheetml/2017/richdata2" ref="A3:O29">
    <sortCondition descending="1" ref="D3:D29"/>
  </sortState>
  <tableColumns count="15">
    <tableColumn id="1" xr3:uid="{2CC32FFE-1C3B-43CA-A874-AEF926A67C82}" name="#" totalsRowLabel=" " dataDxfId="913" totalsRowDxfId="912"/>
    <tableColumn id="2" xr3:uid="{3E5FA14B-0B73-44ED-8A64-3318E05004AC}" name="#_x000a_LW" totalsRowLabel=" " dataDxfId="911" totalsRowDxfId="910"/>
    <tableColumn id="3" xr3:uid="{AF913E2B-80E9-4582-BA9E-5DE803E4A402}" name="Filmas _x000a_(Movie)" totalsRowLabel="Total (27)" dataDxfId="909" totalsRowDxfId="908"/>
    <tableColumn id="4" xr3:uid="{59B1C62C-AE13-4C7E-947A-AA36F28DBA1B}" name="Pajamos _x000a_(GBO)" totalsRowFunction="sum" dataDxfId="907" totalsRowDxfId="906"/>
    <tableColumn id="5" xr3:uid="{B9A2D15B-71D0-404A-83BC-B741B44BDEF7}" name="Pajamos _x000a_praeita sav._x000a_(GBO LW)" totalsRowLabel="322 486 €" dataDxfId="905" totalsRowDxfId="904"/>
    <tableColumn id="6" xr3:uid="{B121A8B0-2AE0-41D6-8B3E-C9782AFBB6F2}" name="Pakitimas_x000a_(Change)" totalsRowFunction="custom" dataDxfId="903" totalsRowDxfId="902">
      <calculatedColumnFormula>(D3-E3)/E3</calculatedColumnFormula>
      <totalsRowFormula>(D30-E30)/E30</totalsRowFormula>
    </tableColumn>
    <tableColumn id="7" xr3:uid="{C1FDF456-A635-47BF-B04D-2D0FE277068E}" name="Žiūrovų sk. _x000a_(ADM)" totalsRowFunction="sum" dataDxfId="901" totalsRowDxfId="900"/>
    <tableColumn id="8" xr3:uid="{C4547D55-2E57-4958-BCEB-3D521B9A9097}" name="Seansų sk. _x000a_(Show count)" dataDxfId="899" totalsRowDxfId="898"/>
    <tableColumn id="9" xr3:uid="{90ABBED8-0998-4A09-803F-588E33BED93D}" name="Lankomumo vid._x000a_(Average ADM)" dataDxfId="897" totalsRowDxfId="896">
      <calculatedColumnFormula>G3/H3</calculatedColumnFormula>
    </tableColumn>
    <tableColumn id="10" xr3:uid="{99923AC8-52D7-4873-ACA7-10F5F23331F0}" name="Kopijų sk. _x000a_(DCO count)" dataDxfId="895" totalsRowDxfId="894"/>
    <tableColumn id="11" xr3:uid="{BA4E97E6-34CC-481E-8411-FF116F3396F3}" name="Rodymo savaitė_x000a_(Week on screen)" dataDxfId="893" totalsRowDxfId="892"/>
    <tableColumn id="12" xr3:uid="{76F7B302-88FD-4575-879B-F8DB8D6347BE}" name="Bendros pajamos _x000a_(Total GBO)" dataDxfId="891" totalsRowDxfId="890"/>
    <tableColumn id="13" xr3:uid="{182ED080-598F-4CB6-BB1A-62B4B67DB0AD}" name="Bendras žiūrovų sk._x000a_(Total ADM)" dataDxfId="889" totalsRowDxfId="888"/>
    <tableColumn id="14" xr3:uid="{AA532F29-B485-4E78-927F-A8EE808749F4}" name="Premjeros data _x000a_(Release date)" dataDxfId="887" totalsRowDxfId="886"/>
    <tableColumn id="15" xr3:uid="{FF285890-38FB-4FF5-9D98-436EC2D1DB7A}" name="Platintojas _x000a_(Distributor)" totalsRowLabel=" " dataDxfId="885" totalsRowDxfId="88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883" dataDxfId="881" totalsRowDxfId="880" headerRowBorderDxfId="882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879" totalsRowDxfId="878"/>
    <tableColumn id="2" xr3:uid="{31D15802-AEC9-4F51-B406-A46E5D141881}" name="#_x000a_LW" totalsRowLabel=" " dataDxfId="877" totalsRowDxfId="876"/>
    <tableColumn id="3" xr3:uid="{F657CD2C-91A9-4E02-A3E0-5BEF72C9D057}" name="Filmas _x000a_(Movie)" totalsRowLabel="Total (34)" dataDxfId="875" totalsRowDxfId="874"/>
    <tableColumn id="4" xr3:uid="{5FCB0831-9DE9-49E4-BF39-718167A387CC}" name="Pajamos _x000a_(GBO)" totalsRowFunction="sum" dataDxfId="873" totalsRowDxfId="872"/>
    <tableColumn id="5" xr3:uid="{2A02C34A-901E-421A-A9A3-2BABC0D82844}" name="Pajamos _x000a_praeita sav._x000a_(GBO LW)" totalsRowLabel="410 102 €" dataDxfId="871" totalsRowDxfId="870"/>
    <tableColumn id="6" xr3:uid="{924F5793-38E4-42D4-892B-50A8E017679C}" name="Pakitimas_x000a_(Change)" totalsRowFunction="custom" dataDxfId="869" totalsRowDxfId="868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867" totalsRowDxfId="866"/>
    <tableColumn id="8" xr3:uid="{50E39FAB-1262-4FA6-B471-0FBE390FDE4C}" name="Seansų sk. _x000a_(Show count)" dataDxfId="865" totalsRowDxfId="864"/>
    <tableColumn id="9" xr3:uid="{24505FEB-32D1-4D2C-8126-882D7056AEC5}" name="Lankomumo vid._x000a_(Average ADM)" dataDxfId="863" totalsRowDxfId="862">
      <calculatedColumnFormula>G3/H3</calculatedColumnFormula>
    </tableColumn>
    <tableColumn id="10" xr3:uid="{E72B9ED5-0356-4518-9674-A8A9E9D03463}" name="Kopijų sk. _x000a_(DCO count)" dataDxfId="861" totalsRowDxfId="860"/>
    <tableColumn id="11" xr3:uid="{31186333-AC5B-4686-ABF2-C32D7AE25BD5}" name="Rodymo savaitė_x000a_(Week on screen)" dataDxfId="859" totalsRowDxfId="858"/>
    <tableColumn id="12" xr3:uid="{BD1780A7-F859-4647-B1F8-49FCB640F9D6}" name="Bendros pajamos _x000a_(Total GBO)" dataDxfId="857" totalsRowDxfId="856"/>
    <tableColumn id="13" xr3:uid="{59570FC2-7F92-4EB2-8CF7-937643B58214}" name="Bendras žiūrovų sk._x000a_(Total ADM)" dataDxfId="855" totalsRowDxfId="854"/>
    <tableColumn id="14" xr3:uid="{D9343A34-B6CA-45E7-AE76-733DA5D25B54}" name="Premjeros data _x000a_(Release date)" dataDxfId="853" totalsRowDxfId="852"/>
    <tableColumn id="15" xr3:uid="{9E7B2A95-1D8F-45E9-AC7A-7174A753D900}" name="Platintojas _x000a_(Distributor)" totalsRowLabel=" " dataDxfId="851" totalsRowDxfId="850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49" dataDxfId="847" totalsRowDxfId="846" headerRowBorderDxfId="848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45" totalsRowDxfId="844"/>
    <tableColumn id="2" xr3:uid="{75551FCC-47BE-4665-8BDE-03123917EC81}" name="#_x000a_LW" totalsRowLabel=" " dataDxfId="843" totalsRowDxfId="842"/>
    <tableColumn id="3" xr3:uid="{2DED7C65-EB1D-4D54-85A0-1041760B3012}" name="Filmas _x000a_(Movie)" totalsRowLabel="Total (32)" dataDxfId="841" totalsRowDxfId="840"/>
    <tableColumn id="4" xr3:uid="{1A86F5FE-AC6E-463A-82FE-8E8CD4499BFA}" name="Pajamos _x000a_(GBO)" totalsRowFunction="sum" dataDxfId="839" totalsRowDxfId="838"/>
    <tableColumn id="5" xr3:uid="{01F3A3F8-A316-4EDB-8987-08D7EF951A44}" name="Pajamos _x000a_praeita sav._x000a_(GBO LW)" totalsRowLabel="344 370 €" dataDxfId="837" totalsRowDxfId="836"/>
    <tableColumn id="6" xr3:uid="{DC51E953-8345-46C6-81D7-C88B55211C9D}" name="Pakitimas_x000a_(Change)" totalsRowFunction="custom" dataDxfId="835" totalsRowDxfId="834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33" totalsRowDxfId="832"/>
    <tableColumn id="8" xr3:uid="{60CF7517-8EED-4C83-8938-8BEAD7969AA7}" name="Seansų sk. _x000a_(Show count)" dataDxfId="831" totalsRowDxfId="830"/>
    <tableColumn id="9" xr3:uid="{CF1CE120-7AC7-4CA1-91FB-C25AB0A904B3}" name="Lankomumo vid._x000a_(Average ADM)" dataDxfId="829" totalsRowDxfId="828">
      <calculatedColumnFormula>G3/H3</calculatedColumnFormula>
    </tableColumn>
    <tableColumn id="10" xr3:uid="{07E2EA0D-BDCE-4D9C-A783-3834EAF8F0BD}" name="Kopijų sk. _x000a_(DCO count)" dataDxfId="827" totalsRowDxfId="826"/>
    <tableColumn id="11" xr3:uid="{5B26AAEF-28AD-4667-9BF1-93AD0C63B7DB}" name="Rodymo savaitė_x000a_(Week on screen)" dataDxfId="825" totalsRowDxfId="824"/>
    <tableColumn id="12" xr3:uid="{E0F4C973-AED9-4E94-8BFD-870710DF7675}" name="Bendros pajamos _x000a_(Total GBO)" dataDxfId="823" totalsRowDxfId="822"/>
    <tableColumn id="13" xr3:uid="{270F5682-B443-4FB9-9372-5119781DECA2}" name="Bendras žiūrovų sk._x000a_(Total ADM)" dataDxfId="821" totalsRowDxfId="820"/>
    <tableColumn id="14" xr3:uid="{08E4C68C-A3DA-4C9C-BF33-30DFB33D1FC9}" name="Premjeros data _x000a_(Release date)" dataDxfId="819" totalsRowDxfId="818"/>
    <tableColumn id="15" xr3:uid="{DFA59D65-8ECB-412E-B084-029DFF0F6536}" name="Platintojas _x000a_(Distributor)" totalsRowLabel=" " dataDxfId="817" totalsRowDxfId="81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15" dataDxfId="813" totalsRowDxfId="812" headerRowBorderDxfId="814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11" totalsRowDxfId="810"/>
    <tableColumn id="2" xr3:uid="{3A5BB71D-CFF8-44C9-89A3-9EE9A3D37D48}" name="#_x000a_LW" totalsRowLabel=" " dataDxfId="809" totalsRowDxfId="808"/>
    <tableColumn id="3" xr3:uid="{616FCC8D-8B19-4A99-9263-FCE256C91072}" name="Filmas _x000a_(Movie)" totalsRowLabel="Total (30)" dataDxfId="807" totalsRowDxfId="806"/>
    <tableColumn id="4" xr3:uid="{10F79289-C08D-4BF0-8344-4232248FFA5D}" name="Pajamos _x000a_(GBO)" totalsRowFunction="sum" dataDxfId="805" totalsRowDxfId="804"/>
    <tableColumn id="5" xr3:uid="{939A010F-B82D-42BB-B104-0900D2795310}" name="Pajamos _x000a_praeita sav._x000a_(GBO LW)" totalsRowLabel="364 177 €" dataDxfId="803" totalsRowDxfId="802"/>
    <tableColumn id="6" xr3:uid="{7FB7CC0F-CDDE-4A29-BB6F-DF231D9CBC18}" name="Pakitimas_x000a_(Change)" totalsRowFunction="custom" dataDxfId="801" totalsRowDxfId="800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799" totalsRowDxfId="798"/>
    <tableColumn id="8" xr3:uid="{4D0039C6-6AE7-4A18-8848-B6D16BF67B14}" name="Seansų sk. _x000a_(Show count)" dataDxfId="797" totalsRowDxfId="796"/>
    <tableColumn id="9" xr3:uid="{7C8D5672-E86C-4BE3-9783-A377188C1FA4}" name="Lankomumo vid._x000a_(Average ADM)" dataDxfId="795" totalsRowDxfId="794">
      <calculatedColumnFormula>G3/H3</calculatedColumnFormula>
    </tableColumn>
    <tableColumn id="10" xr3:uid="{95E305E4-2D05-490C-9637-E1ED0D516575}" name="Kopijų sk. _x000a_(DCO count)" dataDxfId="793" totalsRowDxfId="792"/>
    <tableColumn id="11" xr3:uid="{01143240-3546-43DF-9290-D653485D9DD2}" name="Rodymo savaitė_x000a_(Week on screen)" dataDxfId="791" totalsRowDxfId="790"/>
    <tableColumn id="12" xr3:uid="{A0CDB6FF-6703-483F-B2AD-5757E0F3F07D}" name="Bendros pajamos _x000a_(Total GBO)" dataDxfId="789" totalsRowDxfId="788"/>
    <tableColumn id="13" xr3:uid="{0C3EB72A-C44E-49AB-B491-0E699D2C21BA}" name="Bendras žiūrovų sk._x000a_(Total ADM)" dataDxfId="787" totalsRowDxfId="786"/>
    <tableColumn id="14" xr3:uid="{3304747C-C110-4AF3-BB73-450F49C3D5C9}" name="Premjeros data _x000a_(Release date)" dataDxfId="785" totalsRowDxfId="784"/>
    <tableColumn id="15" xr3:uid="{A9E82E2D-812B-426D-B899-30AE32050393}" name="Platintojas _x000a_(Distributor)" totalsRowLabel=" " dataDxfId="783" totalsRowDxfId="782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781" dataDxfId="779" totalsRowDxfId="778" headerRowBorderDxfId="780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777" totalsRowDxfId="776"/>
    <tableColumn id="2" xr3:uid="{444B4786-3F88-433A-B225-27414DFD025A}" name="#_x000a_LW" totalsRowLabel=" " dataDxfId="775" totalsRowDxfId="774"/>
    <tableColumn id="3" xr3:uid="{ED685C19-9A45-4A40-BBE8-EB296865405D}" name="Filmas _x000a_(Movie)" totalsRowLabel="Total (28)" dataDxfId="773" totalsRowDxfId="772"/>
    <tableColumn id="4" xr3:uid="{E4EF315F-F24D-4BDE-B767-F0EDCA29FD73}" name="Pajamos _x000a_(GBO)" totalsRowFunction="sum" dataDxfId="771" totalsRowDxfId="770"/>
    <tableColumn id="5" xr3:uid="{8CDA81ED-2CF1-4FA9-A850-AAAF56CD35EC}" name="Pajamos _x000a_praeita sav._x000a_(GBO LW)" totalsRowLabel="307 927 €" dataDxfId="769" totalsRowDxfId="768"/>
    <tableColumn id="6" xr3:uid="{5CBF283F-ACB8-4359-8544-A809D0599698}" name="Pakitimas_x000a_(Change)" totalsRowFunction="custom" dataDxfId="767" totalsRowDxfId="766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65" totalsRowDxfId="764"/>
    <tableColumn id="8" xr3:uid="{D2690250-5E55-4C5C-B539-A90725D82145}" name="Seansų sk. _x000a_(Show count)" dataDxfId="763" totalsRowDxfId="762"/>
    <tableColumn id="9" xr3:uid="{BD6F689F-1BEF-4B3A-AD6A-CB5AA4328A2E}" name="Lankomumo vid._x000a_(Average ADM)" dataDxfId="761" totalsRowDxfId="760">
      <calculatedColumnFormula>G3/H3</calculatedColumnFormula>
    </tableColumn>
    <tableColumn id="10" xr3:uid="{B1AAEB6D-6BAD-474E-B50A-CB7277750618}" name="Kopijų sk. _x000a_(DCO count)" dataDxfId="759" totalsRowDxfId="758"/>
    <tableColumn id="11" xr3:uid="{A098D808-EA31-493F-BA48-4A34F62BA86C}" name="Rodymo savaitė_x000a_(Week on screen)" dataDxfId="757" totalsRowDxfId="756"/>
    <tableColumn id="12" xr3:uid="{2C7F2F63-DDE2-4523-9972-3ED3B5690AAF}" name="Bendros pajamos _x000a_(Total GBO)" dataDxfId="755" totalsRowDxfId="754"/>
    <tableColumn id="13" xr3:uid="{D404665D-1346-4521-BA5A-375509E72DCB}" name="Bendras žiūrovų sk._x000a_(Total ADM)" dataDxfId="753" totalsRowDxfId="752"/>
    <tableColumn id="14" xr3:uid="{CCB3AF9A-6B0E-4850-850D-ED5438B3ABAB}" name="Premjeros data _x000a_(Release date)" dataDxfId="751" totalsRowDxfId="750"/>
    <tableColumn id="15" xr3:uid="{82592065-B408-469C-AE8C-91B52D4AEE40}" name="Platintojas _x000a_(Distributor)" totalsRowLabel=" " dataDxfId="749" totalsRowDxfId="74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BAD4-5F34-46A3-8450-C8CFE887ABDD}">
  <dimension ref="A1:O29"/>
  <sheetViews>
    <sheetView tabSelected="1" zoomScale="60" zoomScaleNormal="60" workbookViewId="0">
      <selection activeCell="K13" sqref="K13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343</v>
      </c>
      <c r="D3" s="12">
        <v>195363</v>
      </c>
      <c r="E3" s="12">
        <v>132076</v>
      </c>
      <c r="F3" s="13">
        <f>(D3-E3)/E3</f>
        <v>0.47917108331566671</v>
      </c>
      <c r="G3" s="14">
        <v>24423</v>
      </c>
      <c r="H3" s="12" t="s">
        <v>15</v>
      </c>
      <c r="I3" s="12" t="s">
        <v>15</v>
      </c>
      <c r="J3" s="12" t="s">
        <v>15</v>
      </c>
      <c r="K3" s="15">
        <v>2</v>
      </c>
      <c r="L3" s="12">
        <v>432240</v>
      </c>
      <c r="M3" s="14">
        <v>54706</v>
      </c>
      <c r="N3" s="16">
        <v>45646</v>
      </c>
      <c r="O3" s="22" t="s">
        <v>284</v>
      </c>
    </row>
    <row r="4" spans="1:15" s="53" customFormat="1" ht="24.95" customHeight="1">
      <c r="A4" s="10">
        <v>2</v>
      </c>
      <c r="B4" s="15" t="s">
        <v>17</v>
      </c>
      <c r="C4" s="18" t="s">
        <v>350</v>
      </c>
      <c r="D4" s="12">
        <v>147709.32999999999</v>
      </c>
      <c r="E4" s="12" t="s">
        <v>15</v>
      </c>
      <c r="F4" s="12" t="s">
        <v>15</v>
      </c>
      <c r="G4" s="14">
        <v>24229</v>
      </c>
      <c r="H4" s="14">
        <v>167</v>
      </c>
      <c r="I4" s="15">
        <f t="shared" ref="I4:I10" si="0">G4/H4</f>
        <v>145.08383233532933</v>
      </c>
      <c r="J4" s="15">
        <v>22</v>
      </c>
      <c r="K4" s="15">
        <v>1</v>
      </c>
      <c r="L4" s="12">
        <v>175825.49</v>
      </c>
      <c r="M4" s="14">
        <v>28673</v>
      </c>
      <c r="N4" s="16">
        <v>45653</v>
      </c>
      <c r="O4" s="22" t="s">
        <v>115</v>
      </c>
    </row>
    <row r="5" spans="1:15" s="53" customFormat="1" ht="24.95" customHeight="1">
      <c r="A5" s="10">
        <v>3</v>
      </c>
      <c r="B5" s="15">
        <v>2</v>
      </c>
      <c r="C5" s="18" t="s">
        <v>321</v>
      </c>
      <c r="D5" s="12">
        <v>78907.42</v>
      </c>
      <c r="E5" s="12">
        <v>64627.8</v>
      </c>
      <c r="F5" s="13">
        <f>(D5-E5)/E5</f>
        <v>0.22095166476346084</v>
      </c>
      <c r="G5" s="14">
        <v>12858</v>
      </c>
      <c r="H5" s="14">
        <v>146</v>
      </c>
      <c r="I5" s="15">
        <f t="shared" si="0"/>
        <v>88.06849315068493</v>
      </c>
      <c r="J5" s="15">
        <v>17</v>
      </c>
      <c r="K5" s="15">
        <v>5</v>
      </c>
      <c r="L5" s="12">
        <v>841389.13</v>
      </c>
      <c r="M5" s="14">
        <v>135951</v>
      </c>
      <c r="N5" s="16">
        <v>45625</v>
      </c>
      <c r="O5" s="22" t="s">
        <v>18</v>
      </c>
    </row>
    <row r="6" spans="1:15" s="53" customFormat="1" ht="24.95" customHeight="1">
      <c r="A6" s="10">
        <v>4</v>
      </c>
      <c r="B6" s="15">
        <v>3</v>
      </c>
      <c r="C6" s="18" t="s">
        <v>341</v>
      </c>
      <c r="D6" s="12">
        <v>59357</v>
      </c>
      <c r="E6" s="12">
        <v>56652.08</v>
      </c>
      <c r="F6" s="13">
        <f>(D6-E6)/E6</f>
        <v>4.7746172779534274E-2</v>
      </c>
      <c r="G6" s="14">
        <v>9054</v>
      </c>
      <c r="H6" s="14">
        <v>159</v>
      </c>
      <c r="I6" s="15">
        <f t="shared" si="0"/>
        <v>56.943396226415096</v>
      </c>
      <c r="J6" s="15">
        <v>27</v>
      </c>
      <c r="K6" s="15">
        <v>2</v>
      </c>
      <c r="L6" s="12">
        <v>164070.63</v>
      </c>
      <c r="M6" s="14">
        <v>26132</v>
      </c>
      <c r="N6" s="16" t="s">
        <v>342</v>
      </c>
      <c r="O6" s="22" t="s">
        <v>18</v>
      </c>
    </row>
    <row r="7" spans="1:15" s="53" customFormat="1" ht="24.95" customHeight="1">
      <c r="A7" s="10">
        <v>5</v>
      </c>
      <c r="B7" s="15" t="s">
        <v>17</v>
      </c>
      <c r="C7" s="18" t="s">
        <v>347</v>
      </c>
      <c r="D7" s="12">
        <v>30029</v>
      </c>
      <c r="E7" s="12" t="s">
        <v>15</v>
      </c>
      <c r="F7" s="12" t="s">
        <v>15</v>
      </c>
      <c r="G7" s="14">
        <v>4123</v>
      </c>
      <c r="H7" s="14">
        <v>50</v>
      </c>
      <c r="I7" s="15">
        <f t="shared" si="0"/>
        <v>82.46</v>
      </c>
      <c r="J7" s="15">
        <v>16</v>
      </c>
      <c r="K7" s="15">
        <v>1</v>
      </c>
      <c r="L7" s="12">
        <v>30029</v>
      </c>
      <c r="M7" s="14">
        <v>4123</v>
      </c>
      <c r="N7" s="16">
        <v>45653</v>
      </c>
      <c r="O7" s="22" t="s">
        <v>348</v>
      </c>
    </row>
    <row r="8" spans="1:15" s="53" customFormat="1" ht="24.95" customHeight="1">
      <c r="A8" s="10">
        <v>6</v>
      </c>
      <c r="B8" s="15">
        <v>5</v>
      </c>
      <c r="C8" s="18" t="s">
        <v>304</v>
      </c>
      <c r="D8" s="12">
        <v>21113.360000000001</v>
      </c>
      <c r="E8" s="12">
        <v>16966.95</v>
      </c>
      <c r="F8" s="13">
        <f>(D8-E8)/E8</f>
        <v>0.24438157712493994</v>
      </c>
      <c r="G8" s="14">
        <v>2664</v>
      </c>
      <c r="H8" s="14">
        <v>37</v>
      </c>
      <c r="I8" s="15">
        <f t="shared" si="0"/>
        <v>72</v>
      </c>
      <c r="J8" s="15">
        <v>10</v>
      </c>
      <c r="K8" s="15">
        <v>7</v>
      </c>
      <c r="L8" s="12">
        <v>675976.84</v>
      </c>
      <c r="M8" s="14">
        <v>82030</v>
      </c>
      <c r="N8" s="16">
        <v>45611</v>
      </c>
      <c r="O8" s="22" t="s">
        <v>115</v>
      </c>
    </row>
    <row r="9" spans="1:15" s="53" customFormat="1" ht="24.95" customHeight="1">
      <c r="A9" s="10">
        <v>7</v>
      </c>
      <c r="B9" s="15">
        <v>4</v>
      </c>
      <c r="C9" s="18" t="s">
        <v>327</v>
      </c>
      <c r="D9" s="12">
        <v>20127.61</v>
      </c>
      <c r="E9" s="12">
        <v>18653.009999999998</v>
      </c>
      <c r="F9" s="13">
        <f>(D9-E9)/E9</f>
        <v>7.9054265236549084E-2</v>
      </c>
      <c r="G9" s="14">
        <v>2976</v>
      </c>
      <c r="H9" s="14">
        <v>44</v>
      </c>
      <c r="I9" s="15">
        <f t="shared" si="0"/>
        <v>67.63636363636364</v>
      </c>
      <c r="J9" s="15">
        <v>14</v>
      </c>
      <c r="K9" s="15">
        <v>4</v>
      </c>
      <c r="L9" s="12">
        <v>142581.70000000001</v>
      </c>
      <c r="M9" s="14">
        <v>21945</v>
      </c>
      <c r="N9" s="16">
        <v>45632</v>
      </c>
      <c r="O9" s="22" t="s">
        <v>45</v>
      </c>
    </row>
    <row r="10" spans="1:15" s="53" customFormat="1" ht="24.95" customHeight="1">
      <c r="A10" s="10">
        <v>8</v>
      </c>
      <c r="B10" s="15">
        <v>7</v>
      </c>
      <c r="C10" s="18" t="s">
        <v>334</v>
      </c>
      <c r="D10" s="12">
        <v>8504.69</v>
      </c>
      <c r="E10" s="12">
        <v>8745.0400000000009</v>
      </c>
      <c r="F10" s="13">
        <f>(D10-E10)/E10</f>
        <v>-2.748415101589019E-2</v>
      </c>
      <c r="G10" s="14">
        <v>1210</v>
      </c>
      <c r="H10" s="14">
        <v>21</v>
      </c>
      <c r="I10" s="15">
        <f t="shared" si="0"/>
        <v>57.61904761904762</v>
      </c>
      <c r="J10" s="15">
        <v>8</v>
      </c>
      <c r="K10" s="14">
        <v>3</v>
      </c>
      <c r="L10" s="12">
        <v>47237.88</v>
      </c>
      <c r="M10" s="14">
        <v>6974</v>
      </c>
      <c r="N10" s="16">
        <v>45639</v>
      </c>
      <c r="O10" s="22" t="s">
        <v>12</v>
      </c>
    </row>
    <row r="11" spans="1:15" s="53" customFormat="1" ht="24.95" customHeight="1">
      <c r="A11" s="10">
        <v>9</v>
      </c>
      <c r="B11" s="15">
        <v>6</v>
      </c>
      <c r="C11" s="18" t="s">
        <v>328</v>
      </c>
      <c r="D11" s="12">
        <v>6104</v>
      </c>
      <c r="E11" s="12">
        <v>12544</v>
      </c>
      <c r="F11" s="13">
        <f>(D11-E11)/E11</f>
        <v>-0.5133928571428571</v>
      </c>
      <c r="G11" s="14">
        <v>1088</v>
      </c>
      <c r="H11" s="12" t="s">
        <v>15</v>
      </c>
      <c r="I11" s="12" t="s">
        <v>15</v>
      </c>
      <c r="J11" s="15">
        <v>11</v>
      </c>
      <c r="K11" s="15">
        <v>3</v>
      </c>
      <c r="L11" s="12">
        <v>54432</v>
      </c>
      <c r="M11" s="14">
        <v>10921</v>
      </c>
      <c r="N11" s="16">
        <v>45639</v>
      </c>
      <c r="O11" s="22" t="s">
        <v>13</v>
      </c>
    </row>
    <row r="12" spans="1:15" s="53" customFormat="1" ht="24.95" customHeight="1">
      <c r="A12" s="10">
        <v>10</v>
      </c>
      <c r="B12" s="15">
        <v>8</v>
      </c>
      <c r="C12" s="11" t="s">
        <v>295</v>
      </c>
      <c r="D12" s="12">
        <v>5270.21</v>
      </c>
      <c r="E12" s="12">
        <v>5314.72</v>
      </c>
      <c r="F12" s="13">
        <f>(D12-E12)/E12</f>
        <v>-8.3748532377999618E-3</v>
      </c>
      <c r="G12" s="14">
        <v>774</v>
      </c>
      <c r="H12" s="15">
        <v>12</v>
      </c>
      <c r="I12" s="15">
        <f>G12/H12</f>
        <v>64.5</v>
      </c>
      <c r="J12" s="15">
        <v>3</v>
      </c>
      <c r="K12" s="15">
        <v>8</v>
      </c>
      <c r="L12" s="12">
        <v>152999.45000000001</v>
      </c>
      <c r="M12" s="14">
        <v>22961</v>
      </c>
      <c r="N12" s="16">
        <v>45604</v>
      </c>
      <c r="O12" s="22" t="s">
        <v>12</v>
      </c>
    </row>
    <row r="13" spans="1:15" s="53" customFormat="1" ht="24.95" customHeight="1">
      <c r="A13" s="10">
        <v>11</v>
      </c>
      <c r="B13" s="15" t="s">
        <v>17</v>
      </c>
      <c r="C13" s="18" t="s">
        <v>349</v>
      </c>
      <c r="D13" s="12">
        <v>4985.6499999999996</v>
      </c>
      <c r="E13" s="12" t="s">
        <v>15</v>
      </c>
      <c r="F13" s="12" t="s">
        <v>15</v>
      </c>
      <c r="G13" s="14">
        <v>683</v>
      </c>
      <c r="H13" s="14">
        <v>43</v>
      </c>
      <c r="I13" s="15">
        <f>G13/H13</f>
        <v>15.883720930232558</v>
      </c>
      <c r="J13" s="15">
        <v>13</v>
      </c>
      <c r="K13" s="15">
        <v>1</v>
      </c>
      <c r="L13" s="12">
        <v>4985.6499999999996</v>
      </c>
      <c r="M13" s="14">
        <v>683</v>
      </c>
      <c r="N13" s="16">
        <v>45653</v>
      </c>
      <c r="O13" s="22" t="s">
        <v>11</v>
      </c>
    </row>
    <row r="14" spans="1:15" s="53" customFormat="1" ht="24.95" customHeight="1">
      <c r="A14" s="10">
        <v>12</v>
      </c>
      <c r="B14" s="15">
        <v>11</v>
      </c>
      <c r="C14" s="18" t="s">
        <v>312</v>
      </c>
      <c r="D14" s="12">
        <v>2262.63</v>
      </c>
      <c r="E14" s="12">
        <v>3706.19</v>
      </c>
      <c r="F14" s="13">
        <f t="shared" ref="F14:F26" si="1">(D14-E14)/E14</f>
        <v>-0.38949972883203504</v>
      </c>
      <c r="G14" s="14">
        <v>302</v>
      </c>
      <c r="H14" s="14">
        <v>7</v>
      </c>
      <c r="I14" s="15">
        <f>G14/H14</f>
        <v>43.142857142857146</v>
      </c>
      <c r="J14" s="15">
        <v>3</v>
      </c>
      <c r="K14" s="15">
        <v>6</v>
      </c>
      <c r="L14" s="12">
        <v>78845.66</v>
      </c>
      <c r="M14" s="14">
        <v>11173</v>
      </c>
      <c r="N14" s="16">
        <v>45618</v>
      </c>
      <c r="O14" s="22" t="s">
        <v>14</v>
      </c>
    </row>
    <row r="15" spans="1:15" s="53" customFormat="1" ht="24.95" customHeight="1">
      <c r="A15" s="10">
        <v>13</v>
      </c>
      <c r="B15" s="15">
        <v>14</v>
      </c>
      <c r="C15" s="18" t="s">
        <v>320</v>
      </c>
      <c r="D15" s="12">
        <v>2079.12</v>
      </c>
      <c r="E15" s="12">
        <v>1966.73</v>
      </c>
      <c r="F15" s="13">
        <f t="shared" si="1"/>
        <v>5.7145617344526126E-2</v>
      </c>
      <c r="G15" s="14">
        <v>307</v>
      </c>
      <c r="H15" s="14">
        <v>13</v>
      </c>
      <c r="I15" s="15">
        <f>G15/H15</f>
        <v>23.615384615384617</v>
      </c>
      <c r="J15" s="15">
        <v>4</v>
      </c>
      <c r="K15" s="15">
        <v>5</v>
      </c>
      <c r="L15" s="12">
        <v>79057.61</v>
      </c>
      <c r="M15" s="14">
        <v>12086</v>
      </c>
      <c r="N15" s="16">
        <v>45625</v>
      </c>
      <c r="O15" s="22" t="s">
        <v>11</v>
      </c>
    </row>
    <row r="16" spans="1:15" s="53" customFormat="1" ht="24.95" customHeight="1">
      <c r="A16" s="10">
        <v>14</v>
      </c>
      <c r="B16" s="15">
        <v>13</v>
      </c>
      <c r="C16" s="18" t="s">
        <v>323</v>
      </c>
      <c r="D16" s="12">
        <v>2033</v>
      </c>
      <c r="E16" s="12">
        <v>3089</v>
      </c>
      <c r="F16" s="13">
        <f t="shared" si="1"/>
        <v>-0.34185820653933313</v>
      </c>
      <c r="G16" s="14">
        <v>267</v>
      </c>
      <c r="H16" s="12" t="s">
        <v>15</v>
      </c>
      <c r="I16" s="12" t="s">
        <v>15</v>
      </c>
      <c r="J16" s="15">
        <v>3</v>
      </c>
      <c r="K16" s="15">
        <v>4</v>
      </c>
      <c r="L16" s="12">
        <v>39120</v>
      </c>
      <c r="M16" s="14">
        <v>5644</v>
      </c>
      <c r="N16" s="16">
        <v>45632</v>
      </c>
      <c r="O16" s="22" t="s">
        <v>13</v>
      </c>
    </row>
    <row r="17" spans="1:15" s="53" customFormat="1" ht="24.95" customHeight="1">
      <c r="A17" s="10">
        <v>15</v>
      </c>
      <c r="B17" s="15">
        <v>10</v>
      </c>
      <c r="C17" s="18" t="s">
        <v>333</v>
      </c>
      <c r="D17" s="12">
        <v>1664.63</v>
      </c>
      <c r="E17" s="12">
        <v>4828.71</v>
      </c>
      <c r="F17" s="13">
        <f t="shared" si="1"/>
        <v>-0.65526403532206323</v>
      </c>
      <c r="G17" s="14">
        <v>206</v>
      </c>
      <c r="H17" s="14">
        <v>8</v>
      </c>
      <c r="I17" s="15">
        <f t="shared" ref="I17:I25" si="2">G17/H17</f>
        <v>25.75</v>
      </c>
      <c r="J17" s="15">
        <v>4</v>
      </c>
      <c r="K17" s="15">
        <v>3</v>
      </c>
      <c r="L17" s="12">
        <v>37490.720000000001</v>
      </c>
      <c r="M17" s="14">
        <v>4925</v>
      </c>
      <c r="N17" s="16">
        <v>45639</v>
      </c>
      <c r="O17" s="22" t="s">
        <v>43</v>
      </c>
    </row>
    <row r="18" spans="1:15" s="53" customFormat="1" ht="24.95" customHeight="1">
      <c r="A18" s="10">
        <v>16</v>
      </c>
      <c r="B18" s="15">
        <v>12</v>
      </c>
      <c r="C18" s="11" t="s">
        <v>337</v>
      </c>
      <c r="D18" s="12">
        <v>1391.66</v>
      </c>
      <c r="E18" s="12">
        <v>3639.09</v>
      </c>
      <c r="F18" s="13">
        <f t="shared" si="1"/>
        <v>-0.61758021923063189</v>
      </c>
      <c r="G18" s="14">
        <v>167</v>
      </c>
      <c r="H18" s="14">
        <v>9</v>
      </c>
      <c r="I18" s="15">
        <f t="shared" si="2"/>
        <v>18.555555555555557</v>
      </c>
      <c r="J18" s="15">
        <v>3</v>
      </c>
      <c r="K18" s="15">
        <v>3</v>
      </c>
      <c r="L18" s="12">
        <v>20211.95</v>
      </c>
      <c r="M18" s="14">
        <v>2838</v>
      </c>
      <c r="N18" s="16" t="s">
        <v>338</v>
      </c>
      <c r="O18" s="22" t="s">
        <v>19</v>
      </c>
    </row>
    <row r="19" spans="1:15" s="53" customFormat="1" ht="24.95" customHeight="1">
      <c r="A19" s="10">
        <v>17</v>
      </c>
      <c r="B19" s="15">
        <v>17</v>
      </c>
      <c r="C19" s="18" t="s">
        <v>335</v>
      </c>
      <c r="D19" s="12">
        <v>1321.5</v>
      </c>
      <c r="E19" s="12">
        <v>806.6</v>
      </c>
      <c r="F19" s="13">
        <f t="shared" si="1"/>
        <v>0.63835854202826681</v>
      </c>
      <c r="G19" s="14">
        <v>208</v>
      </c>
      <c r="H19" s="14">
        <v>10</v>
      </c>
      <c r="I19" s="15">
        <f t="shared" si="2"/>
        <v>20.8</v>
      </c>
      <c r="J19" s="15">
        <v>7</v>
      </c>
      <c r="K19" s="15">
        <v>3</v>
      </c>
      <c r="L19" s="12">
        <v>3586.7</v>
      </c>
      <c r="M19" s="14">
        <v>544</v>
      </c>
      <c r="N19" s="16">
        <v>45639</v>
      </c>
      <c r="O19" s="22" t="s">
        <v>23</v>
      </c>
    </row>
    <row r="20" spans="1:15" s="53" customFormat="1" ht="24.95" customHeight="1">
      <c r="A20" s="10">
        <v>18</v>
      </c>
      <c r="B20" s="15">
        <v>16</v>
      </c>
      <c r="C20" s="18" t="s">
        <v>345</v>
      </c>
      <c r="D20" s="12">
        <v>1221.5</v>
      </c>
      <c r="E20" s="12">
        <v>1129.8000000000002</v>
      </c>
      <c r="F20" s="13">
        <f t="shared" si="1"/>
        <v>8.1164807930607014E-2</v>
      </c>
      <c r="G20" s="14">
        <v>199</v>
      </c>
      <c r="H20" s="14">
        <v>10</v>
      </c>
      <c r="I20" s="15">
        <f t="shared" si="2"/>
        <v>19.899999999999999</v>
      </c>
      <c r="J20" s="15">
        <v>5</v>
      </c>
      <c r="K20" s="15">
        <v>2</v>
      </c>
      <c r="L20" s="12">
        <v>2552.9</v>
      </c>
      <c r="M20" s="14">
        <v>406</v>
      </c>
      <c r="N20" s="16">
        <v>45646</v>
      </c>
      <c r="O20" s="22" t="s">
        <v>80</v>
      </c>
    </row>
    <row r="21" spans="1:15" s="53" customFormat="1" ht="24.95" customHeight="1">
      <c r="A21" s="10">
        <v>19</v>
      </c>
      <c r="B21" s="15">
        <v>21</v>
      </c>
      <c r="C21" s="18" t="s">
        <v>225</v>
      </c>
      <c r="D21" s="12">
        <v>753.2</v>
      </c>
      <c r="E21" s="12">
        <v>667.2</v>
      </c>
      <c r="F21" s="13">
        <f t="shared" si="1"/>
        <v>0.1288968824940048</v>
      </c>
      <c r="G21" s="14">
        <v>94</v>
      </c>
      <c r="H21" s="14">
        <v>5</v>
      </c>
      <c r="I21" s="15">
        <f t="shared" si="2"/>
        <v>18.8</v>
      </c>
      <c r="J21" s="15">
        <v>1</v>
      </c>
      <c r="K21" s="15">
        <v>16</v>
      </c>
      <c r="L21" s="12">
        <v>121646.23</v>
      </c>
      <c r="M21" s="14">
        <v>18263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5">
        <v>18</v>
      </c>
      <c r="C22" s="18" t="s">
        <v>76</v>
      </c>
      <c r="D22" s="12">
        <v>404.8</v>
      </c>
      <c r="E22" s="12">
        <v>717.52</v>
      </c>
      <c r="F22" s="13">
        <f t="shared" si="1"/>
        <v>-0.4358345411974579</v>
      </c>
      <c r="G22" s="14">
        <v>98</v>
      </c>
      <c r="H22" s="14">
        <v>1</v>
      </c>
      <c r="I22" s="15">
        <f t="shared" si="2"/>
        <v>98</v>
      </c>
      <c r="J22" s="15">
        <v>1</v>
      </c>
      <c r="K22" s="12" t="s">
        <v>15</v>
      </c>
      <c r="L22" s="12">
        <v>2949.99</v>
      </c>
      <c r="M22" s="14">
        <v>630</v>
      </c>
      <c r="N22" s="16">
        <v>45401</v>
      </c>
      <c r="O22" s="22" t="s">
        <v>45</v>
      </c>
    </row>
    <row r="23" spans="1:15" s="53" customFormat="1" ht="24.95" customHeight="1">
      <c r="A23" s="10">
        <v>21</v>
      </c>
      <c r="B23" s="15">
        <v>22</v>
      </c>
      <c r="C23" s="18" t="s">
        <v>319</v>
      </c>
      <c r="D23" s="12">
        <v>317.89999999999998</v>
      </c>
      <c r="E23" s="12">
        <v>529</v>
      </c>
      <c r="F23" s="13">
        <f t="shared" si="1"/>
        <v>-0.39905482041587909</v>
      </c>
      <c r="G23" s="14">
        <v>61</v>
      </c>
      <c r="H23" s="14">
        <v>6</v>
      </c>
      <c r="I23" s="15">
        <f t="shared" si="2"/>
        <v>10.166666666666666</v>
      </c>
      <c r="J23" s="15">
        <v>5</v>
      </c>
      <c r="K23" s="15">
        <v>5</v>
      </c>
      <c r="L23" s="12">
        <v>2211.5</v>
      </c>
      <c r="M23" s="14">
        <v>446</v>
      </c>
      <c r="N23" s="16">
        <v>45625</v>
      </c>
      <c r="O23" s="22" t="s">
        <v>240</v>
      </c>
    </row>
    <row r="24" spans="1:15" s="53" customFormat="1" ht="24.95" customHeight="1">
      <c r="A24" s="10">
        <v>22</v>
      </c>
      <c r="B24" s="15">
        <v>31</v>
      </c>
      <c r="C24" s="18" t="s">
        <v>286</v>
      </c>
      <c r="D24" s="12">
        <v>258</v>
      </c>
      <c r="E24" s="12">
        <v>82</v>
      </c>
      <c r="F24" s="13">
        <f t="shared" si="1"/>
        <v>2.1463414634146343</v>
      </c>
      <c r="G24" s="14">
        <v>45</v>
      </c>
      <c r="H24" s="14">
        <v>1</v>
      </c>
      <c r="I24" s="15">
        <f t="shared" si="2"/>
        <v>45</v>
      </c>
      <c r="J24" s="15">
        <v>1</v>
      </c>
      <c r="K24" s="12" t="s">
        <v>15</v>
      </c>
      <c r="L24" s="12">
        <v>60048.9</v>
      </c>
      <c r="M24" s="14">
        <v>8970</v>
      </c>
      <c r="N24" s="16">
        <v>45597</v>
      </c>
      <c r="O24" s="22" t="s">
        <v>11</v>
      </c>
    </row>
    <row r="25" spans="1:15" s="53" customFormat="1" ht="24.95" customHeight="1">
      <c r="A25" s="10">
        <v>23</v>
      </c>
      <c r="B25" s="15">
        <v>25</v>
      </c>
      <c r="C25" s="18" t="s">
        <v>241</v>
      </c>
      <c r="D25" s="12">
        <v>133.69999999999999</v>
      </c>
      <c r="E25" s="12">
        <v>252.2</v>
      </c>
      <c r="F25" s="13">
        <f t="shared" si="1"/>
        <v>-0.46986518636003172</v>
      </c>
      <c r="G25" s="14">
        <v>17</v>
      </c>
      <c r="H25" s="14">
        <v>1</v>
      </c>
      <c r="I25" s="15">
        <f t="shared" si="2"/>
        <v>17</v>
      </c>
      <c r="J25" s="15">
        <v>1</v>
      </c>
      <c r="K25" s="15">
        <v>14</v>
      </c>
      <c r="L25" s="12">
        <v>129818.70000000003</v>
      </c>
      <c r="M25" s="14">
        <v>19224</v>
      </c>
      <c r="N25" s="16">
        <v>45562</v>
      </c>
      <c r="O25" s="27" t="s">
        <v>14</v>
      </c>
    </row>
    <row r="26" spans="1:15" s="53" customFormat="1" ht="24.95" customHeight="1">
      <c r="A26" s="10">
        <v>24</v>
      </c>
      <c r="B26" s="15">
        <v>27</v>
      </c>
      <c r="C26" s="18" t="s">
        <v>294</v>
      </c>
      <c r="D26" s="12">
        <v>99</v>
      </c>
      <c r="E26" s="12">
        <v>212</v>
      </c>
      <c r="F26" s="13">
        <f t="shared" si="1"/>
        <v>-0.53301886792452835</v>
      </c>
      <c r="G26" s="14">
        <v>23</v>
      </c>
      <c r="H26" s="12" t="s">
        <v>15</v>
      </c>
      <c r="I26" s="12" t="s">
        <v>15</v>
      </c>
      <c r="J26" s="15">
        <v>1</v>
      </c>
      <c r="K26" s="15">
        <v>8</v>
      </c>
      <c r="L26" s="12">
        <v>91383</v>
      </c>
      <c r="M26" s="14">
        <v>17370</v>
      </c>
      <c r="N26" s="16">
        <v>45604</v>
      </c>
      <c r="O26" s="22" t="s">
        <v>13</v>
      </c>
    </row>
    <row r="27" spans="1:15" s="53" customFormat="1" ht="24.95" customHeight="1">
      <c r="A27" s="10">
        <v>25</v>
      </c>
      <c r="B27" s="12" t="s">
        <v>15</v>
      </c>
      <c r="C27" s="18" t="s">
        <v>268</v>
      </c>
      <c r="D27" s="12">
        <v>57.8</v>
      </c>
      <c r="E27" s="12" t="s">
        <v>15</v>
      </c>
      <c r="F27" s="12" t="s">
        <v>15</v>
      </c>
      <c r="G27" s="14">
        <v>10</v>
      </c>
      <c r="H27" s="14">
        <v>1</v>
      </c>
      <c r="I27" s="15">
        <f>G27/H27</f>
        <v>10</v>
      </c>
      <c r="J27" s="15">
        <v>1</v>
      </c>
      <c r="K27" s="12" t="s">
        <v>15</v>
      </c>
      <c r="L27" s="12">
        <v>31748.07</v>
      </c>
      <c r="M27" s="14">
        <v>4895</v>
      </c>
      <c r="N27" s="16">
        <v>45583</v>
      </c>
      <c r="O27" s="22" t="s">
        <v>220</v>
      </c>
    </row>
    <row r="28" spans="1:15" ht="24.95" customHeight="1">
      <c r="A28" s="34" t="s">
        <v>24</v>
      </c>
      <c r="B28" s="34" t="s">
        <v>24</v>
      </c>
      <c r="C28" s="35" t="s">
        <v>120</v>
      </c>
      <c r="D28" s="36">
        <f>SUBTOTAL(109,Table1323456789101112131415161718192619202122232425282729303132[Pajamos 
(GBO)])</f>
        <v>591469.71</v>
      </c>
      <c r="E28" s="36" t="s">
        <v>351</v>
      </c>
      <c r="F28" s="37">
        <f t="shared" ref="F28" si="3">(D28-E28)/E28</f>
        <v>0.70717051220624472</v>
      </c>
      <c r="G28" s="38">
        <f>SUBTOTAL(109,Table1323456789101112131415161718192619202122232425282729303132[Žiūrovų sk. 
(ADM)])</f>
        <v>86086</v>
      </c>
      <c r="H28" s="34"/>
      <c r="I28" s="34"/>
      <c r="J28" s="34"/>
      <c r="K28" s="43"/>
      <c r="L28" s="39"/>
      <c r="M28" s="50"/>
      <c r="N28" s="34"/>
      <c r="O28" s="34" t="s">
        <v>24</v>
      </c>
    </row>
    <row r="29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29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8A14-8768-4EC1-BE78-AC0264398CAF}">
  <dimension ref="A1:O36"/>
  <sheetViews>
    <sheetView zoomScale="60" zoomScaleNormal="60" workbookViewId="0">
      <selection activeCell="D35" sqref="D3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8" t="s">
        <v>343</v>
      </c>
      <c r="D3" s="12">
        <v>132076</v>
      </c>
      <c r="E3" s="12" t="s">
        <v>15</v>
      </c>
      <c r="F3" s="12" t="s">
        <v>15</v>
      </c>
      <c r="G3" s="14">
        <v>16488</v>
      </c>
      <c r="H3" s="12" t="s">
        <v>15</v>
      </c>
      <c r="I3" s="12" t="s">
        <v>15</v>
      </c>
      <c r="J3" s="12" t="s">
        <v>15</v>
      </c>
      <c r="K3" s="15">
        <v>1</v>
      </c>
      <c r="L3" s="12">
        <v>132076</v>
      </c>
      <c r="M3" s="14">
        <v>16488</v>
      </c>
      <c r="N3" s="16">
        <v>45646</v>
      </c>
      <c r="O3" s="22" t="s">
        <v>284</v>
      </c>
    </row>
    <row r="4" spans="1:15" s="53" customFormat="1" ht="24.95" customHeight="1">
      <c r="A4" s="10">
        <v>2</v>
      </c>
      <c r="B4" s="10">
        <v>1</v>
      </c>
      <c r="C4" s="18" t="s">
        <v>321</v>
      </c>
      <c r="D4" s="12">
        <v>64627.8</v>
      </c>
      <c r="E4" s="12">
        <v>102099.53</v>
      </c>
      <c r="F4" s="13">
        <f>(D4-E4)/E4</f>
        <v>-0.36701177762522508</v>
      </c>
      <c r="G4" s="14">
        <v>10494</v>
      </c>
      <c r="H4" s="14">
        <v>167</v>
      </c>
      <c r="I4" s="15">
        <f>G4/H4</f>
        <v>62.838323353293411</v>
      </c>
      <c r="J4" s="15">
        <v>24</v>
      </c>
      <c r="K4" s="15">
        <v>4</v>
      </c>
      <c r="L4" s="12">
        <v>716736.46</v>
      </c>
      <c r="M4" s="14">
        <v>115739</v>
      </c>
      <c r="N4" s="16">
        <v>45625</v>
      </c>
      <c r="O4" s="22" t="s">
        <v>18</v>
      </c>
    </row>
    <row r="5" spans="1:15" s="53" customFormat="1" ht="24.95" customHeight="1">
      <c r="A5" s="10">
        <v>3</v>
      </c>
      <c r="B5" s="15" t="s">
        <v>17</v>
      </c>
      <c r="C5" s="18" t="s">
        <v>341</v>
      </c>
      <c r="D5" s="12">
        <v>56652.08</v>
      </c>
      <c r="E5" s="12" t="s">
        <v>15</v>
      </c>
      <c r="F5" s="13" t="s">
        <v>15</v>
      </c>
      <c r="G5" s="14">
        <v>9311</v>
      </c>
      <c r="H5" s="14">
        <v>208</v>
      </c>
      <c r="I5" s="15">
        <f>G5/H5</f>
        <v>44.76442307692308</v>
      </c>
      <c r="J5" s="15">
        <v>31</v>
      </c>
      <c r="K5" s="15">
        <v>1</v>
      </c>
      <c r="L5" s="12">
        <v>59177.93</v>
      </c>
      <c r="M5" s="14">
        <v>9749</v>
      </c>
      <c r="N5" s="16" t="s">
        <v>342</v>
      </c>
      <c r="O5" s="22" t="s">
        <v>18</v>
      </c>
    </row>
    <row r="6" spans="1:15" s="53" customFormat="1" ht="24.95" customHeight="1">
      <c r="A6" s="10">
        <v>4</v>
      </c>
      <c r="B6" s="10">
        <v>2</v>
      </c>
      <c r="C6" s="18" t="s">
        <v>327</v>
      </c>
      <c r="D6" s="12">
        <v>18653.009999999998</v>
      </c>
      <c r="E6" s="12">
        <v>26029.48</v>
      </c>
      <c r="F6" s="13">
        <f t="shared" ref="F6:F30" si="0">(D6-E6)/E6</f>
        <v>-0.28338906501397654</v>
      </c>
      <c r="G6" s="14">
        <v>2853</v>
      </c>
      <c r="H6" s="14">
        <v>72</v>
      </c>
      <c r="I6" s="15">
        <f>G6/H6</f>
        <v>39.625</v>
      </c>
      <c r="J6" s="15">
        <v>19</v>
      </c>
      <c r="K6" s="15">
        <v>3</v>
      </c>
      <c r="L6" s="12">
        <v>109430.06</v>
      </c>
      <c r="M6" s="14">
        <v>16960</v>
      </c>
      <c r="N6" s="16">
        <v>45632</v>
      </c>
      <c r="O6" s="22" t="s">
        <v>45</v>
      </c>
    </row>
    <row r="7" spans="1:15" s="53" customFormat="1" ht="24.95" customHeight="1">
      <c r="A7" s="10">
        <v>5</v>
      </c>
      <c r="B7" s="10">
        <v>3</v>
      </c>
      <c r="C7" s="18" t="s">
        <v>304</v>
      </c>
      <c r="D7" s="12">
        <v>16966.95</v>
      </c>
      <c r="E7" s="12">
        <v>23118.02</v>
      </c>
      <c r="F7" s="13">
        <f t="shared" si="0"/>
        <v>-0.26607252697246564</v>
      </c>
      <c r="G7" s="14">
        <v>2184</v>
      </c>
      <c r="H7" s="14">
        <v>53</v>
      </c>
      <c r="I7" s="15">
        <f>G7/H7</f>
        <v>41.20754716981132</v>
      </c>
      <c r="J7" s="15">
        <v>11</v>
      </c>
      <c r="K7" s="15">
        <v>6</v>
      </c>
      <c r="L7" s="12">
        <v>641051.9</v>
      </c>
      <c r="M7" s="14">
        <v>77542</v>
      </c>
      <c r="N7" s="16">
        <v>45611</v>
      </c>
      <c r="O7" s="22" t="s">
        <v>115</v>
      </c>
    </row>
    <row r="8" spans="1:15" s="53" customFormat="1" ht="24.95" customHeight="1">
      <c r="A8" s="10">
        <v>6</v>
      </c>
      <c r="B8" s="10">
        <v>6</v>
      </c>
      <c r="C8" s="18" t="s">
        <v>328</v>
      </c>
      <c r="D8" s="12">
        <v>12544</v>
      </c>
      <c r="E8" s="12">
        <v>17277</v>
      </c>
      <c r="F8" s="13">
        <f t="shared" si="0"/>
        <v>-0.27394802338368929</v>
      </c>
      <c r="G8" s="14">
        <v>2745</v>
      </c>
      <c r="H8" s="12" t="s">
        <v>15</v>
      </c>
      <c r="I8" s="12" t="s">
        <v>15</v>
      </c>
      <c r="J8" s="15">
        <v>15</v>
      </c>
      <c r="K8" s="15">
        <v>2</v>
      </c>
      <c r="L8" s="12">
        <v>42361</v>
      </c>
      <c r="M8" s="14">
        <v>8728</v>
      </c>
      <c r="N8" s="16">
        <v>45639</v>
      </c>
      <c r="O8" s="22" t="s">
        <v>13</v>
      </c>
    </row>
    <row r="9" spans="1:15" s="53" customFormat="1" ht="24.95" customHeight="1">
      <c r="A9" s="10">
        <v>7</v>
      </c>
      <c r="B9" s="10">
        <v>5</v>
      </c>
      <c r="C9" s="18" t="s">
        <v>334</v>
      </c>
      <c r="D9" s="12">
        <v>8745.0400000000009</v>
      </c>
      <c r="E9" s="12">
        <v>17825.88</v>
      </c>
      <c r="F9" s="13">
        <f t="shared" si="0"/>
        <v>-0.50941888983881856</v>
      </c>
      <c r="G9" s="14">
        <v>1237</v>
      </c>
      <c r="H9" s="14">
        <v>36</v>
      </c>
      <c r="I9" s="15">
        <f>G9/H9</f>
        <v>34.361111111111114</v>
      </c>
      <c r="J9" s="15">
        <v>11</v>
      </c>
      <c r="K9" s="14">
        <v>2</v>
      </c>
      <c r="L9" s="12">
        <v>33882.22</v>
      </c>
      <c r="M9" s="14">
        <v>5047</v>
      </c>
      <c r="N9" s="16">
        <v>45639</v>
      </c>
      <c r="O9" s="22" t="s">
        <v>12</v>
      </c>
    </row>
    <row r="10" spans="1:15" s="53" customFormat="1" ht="24.95" customHeight="1">
      <c r="A10" s="10">
        <v>8</v>
      </c>
      <c r="B10" s="10">
        <v>12</v>
      </c>
      <c r="C10" s="11" t="s">
        <v>295</v>
      </c>
      <c r="D10" s="12">
        <v>5314.72</v>
      </c>
      <c r="E10" s="12">
        <v>3165.04</v>
      </c>
      <c r="F10" s="13">
        <f t="shared" si="0"/>
        <v>0.67919520764350538</v>
      </c>
      <c r="G10" s="14">
        <v>941</v>
      </c>
      <c r="H10" s="15">
        <v>17</v>
      </c>
      <c r="I10" s="15">
        <f>G10/H10</f>
        <v>55.352941176470587</v>
      </c>
      <c r="J10" s="15">
        <v>8</v>
      </c>
      <c r="K10" s="15">
        <v>7</v>
      </c>
      <c r="L10" s="12">
        <v>143676.65</v>
      </c>
      <c r="M10" s="14">
        <v>21544</v>
      </c>
      <c r="N10" s="16">
        <v>45604</v>
      </c>
      <c r="O10" s="22" t="s">
        <v>12</v>
      </c>
    </row>
    <row r="11" spans="1:15" s="53" customFormat="1" ht="24.95" customHeight="1">
      <c r="A11" s="10">
        <v>9</v>
      </c>
      <c r="B11" s="10">
        <v>8</v>
      </c>
      <c r="C11" s="18" t="s">
        <v>283</v>
      </c>
      <c r="D11" s="12">
        <v>5268</v>
      </c>
      <c r="E11" s="12">
        <v>5640</v>
      </c>
      <c r="F11" s="13">
        <f t="shared" si="0"/>
        <v>-6.5957446808510636E-2</v>
      </c>
      <c r="G11" s="14">
        <v>789</v>
      </c>
      <c r="H11" s="15" t="s">
        <v>15</v>
      </c>
      <c r="I11" s="15" t="s">
        <v>15</v>
      </c>
      <c r="J11" s="15" t="s">
        <v>15</v>
      </c>
      <c r="K11" s="15">
        <v>8</v>
      </c>
      <c r="L11" s="12">
        <v>539233</v>
      </c>
      <c r="M11" s="14">
        <v>75942</v>
      </c>
      <c r="N11" s="16">
        <v>45597</v>
      </c>
      <c r="O11" s="22" t="s">
        <v>284</v>
      </c>
    </row>
    <row r="12" spans="1:15" s="53" customFormat="1" ht="24.95" customHeight="1">
      <c r="A12" s="10">
        <v>10</v>
      </c>
      <c r="B12" s="10">
        <v>4</v>
      </c>
      <c r="C12" s="18" t="s">
        <v>333</v>
      </c>
      <c r="D12" s="12">
        <v>4828.71</v>
      </c>
      <c r="E12" s="12">
        <v>18132.22</v>
      </c>
      <c r="F12" s="13">
        <f t="shared" si="0"/>
        <v>-0.73369449521349295</v>
      </c>
      <c r="G12" s="14">
        <v>641</v>
      </c>
      <c r="H12" s="14">
        <v>35</v>
      </c>
      <c r="I12" s="15">
        <f>G12/H12</f>
        <v>18.314285714285713</v>
      </c>
      <c r="J12" s="15">
        <v>10</v>
      </c>
      <c r="K12" s="15">
        <v>2</v>
      </c>
      <c r="L12" s="12">
        <v>31433.83</v>
      </c>
      <c r="M12" s="14">
        <v>4111</v>
      </c>
      <c r="N12" s="16">
        <v>45639</v>
      </c>
      <c r="O12" s="22" t="s">
        <v>43</v>
      </c>
    </row>
    <row r="13" spans="1:15" s="53" customFormat="1" ht="24.95" customHeight="1">
      <c r="A13" s="10">
        <v>11</v>
      </c>
      <c r="B13" s="10">
        <v>11</v>
      </c>
      <c r="C13" s="18" t="s">
        <v>312</v>
      </c>
      <c r="D13" s="12">
        <v>3706.19</v>
      </c>
      <c r="E13" s="12">
        <v>4706.7</v>
      </c>
      <c r="F13" s="13">
        <f t="shared" si="0"/>
        <v>-0.21257144071217621</v>
      </c>
      <c r="G13" s="14">
        <v>447</v>
      </c>
      <c r="H13" s="14">
        <v>15</v>
      </c>
      <c r="I13" s="15">
        <f>G13/H13</f>
        <v>29.8</v>
      </c>
      <c r="J13" s="15">
        <v>6</v>
      </c>
      <c r="K13" s="15">
        <v>5</v>
      </c>
      <c r="L13" s="12">
        <v>74870.42</v>
      </c>
      <c r="M13" s="14">
        <v>10641</v>
      </c>
      <c r="N13" s="16">
        <v>45618</v>
      </c>
      <c r="O13" s="22" t="s">
        <v>14</v>
      </c>
    </row>
    <row r="14" spans="1:15" s="53" customFormat="1" ht="24.95" customHeight="1">
      <c r="A14" s="10">
        <v>12</v>
      </c>
      <c r="B14" s="10">
        <v>7</v>
      </c>
      <c r="C14" s="11" t="s">
        <v>337</v>
      </c>
      <c r="D14" s="12">
        <v>3639.09</v>
      </c>
      <c r="E14" s="12">
        <v>8128.88</v>
      </c>
      <c r="F14" s="13">
        <f t="shared" si="0"/>
        <v>-0.55232578165749768</v>
      </c>
      <c r="G14" s="14">
        <v>476</v>
      </c>
      <c r="H14" s="14">
        <v>23</v>
      </c>
      <c r="I14" s="15">
        <f>G14/H14</f>
        <v>20.695652173913043</v>
      </c>
      <c r="J14" s="15">
        <v>6</v>
      </c>
      <c r="K14" s="15">
        <v>2</v>
      </c>
      <c r="L14" s="12">
        <v>16627.88</v>
      </c>
      <c r="M14" s="14">
        <v>2361</v>
      </c>
      <c r="N14" s="16" t="s">
        <v>338</v>
      </c>
      <c r="O14" s="22" t="s">
        <v>19</v>
      </c>
    </row>
    <row r="15" spans="1:15" s="53" customFormat="1" ht="24.95" customHeight="1">
      <c r="A15" s="10">
        <v>13</v>
      </c>
      <c r="B15" s="10">
        <v>10</v>
      </c>
      <c r="C15" s="18" t="s">
        <v>323</v>
      </c>
      <c r="D15" s="12">
        <v>3089</v>
      </c>
      <c r="E15" s="12">
        <v>4825</v>
      </c>
      <c r="F15" s="13">
        <f t="shared" si="0"/>
        <v>-0.35979274611398965</v>
      </c>
      <c r="G15" s="14">
        <v>392</v>
      </c>
      <c r="H15" s="12" t="s">
        <v>15</v>
      </c>
      <c r="I15" s="12" t="s">
        <v>15</v>
      </c>
      <c r="J15" s="15">
        <v>6</v>
      </c>
      <c r="K15" s="15">
        <v>3</v>
      </c>
      <c r="L15" s="12">
        <v>34643</v>
      </c>
      <c r="M15" s="14">
        <v>5042</v>
      </c>
      <c r="N15" s="16">
        <v>45632</v>
      </c>
      <c r="O15" s="22" t="s">
        <v>13</v>
      </c>
    </row>
    <row r="16" spans="1:15" s="53" customFormat="1" ht="24.95" customHeight="1">
      <c r="A16" s="10">
        <v>14</v>
      </c>
      <c r="B16" s="10">
        <v>9</v>
      </c>
      <c r="C16" s="18" t="s">
        <v>320</v>
      </c>
      <c r="D16" s="12">
        <v>1966.73</v>
      </c>
      <c r="E16" s="12">
        <v>5615.38</v>
      </c>
      <c r="F16" s="13">
        <f t="shared" si="0"/>
        <v>-0.64976012309051212</v>
      </c>
      <c r="G16" s="14">
        <v>303</v>
      </c>
      <c r="H16" s="14">
        <v>20</v>
      </c>
      <c r="I16" s="15">
        <f t="shared" ref="I16:I21" si="1">G16/H16</f>
        <v>15.15</v>
      </c>
      <c r="J16" s="15">
        <v>8</v>
      </c>
      <c r="K16" s="15">
        <v>4</v>
      </c>
      <c r="L16" s="12">
        <v>74682.31</v>
      </c>
      <c r="M16" s="14">
        <v>11399</v>
      </c>
      <c r="N16" s="16">
        <v>45625</v>
      </c>
      <c r="O16" s="22" t="s">
        <v>11</v>
      </c>
    </row>
    <row r="17" spans="1:15" s="53" customFormat="1" ht="24.95" customHeight="1">
      <c r="A17" s="10">
        <v>15</v>
      </c>
      <c r="B17" s="10">
        <v>15</v>
      </c>
      <c r="C17" s="18" t="s">
        <v>324</v>
      </c>
      <c r="D17" s="12">
        <v>1139</v>
      </c>
      <c r="E17" s="12">
        <v>812</v>
      </c>
      <c r="F17" s="13">
        <f t="shared" si="0"/>
        <v>0.40270935960591131</v>
      </c>
      <c r="G17" s="14">
        <v>582</v>
      </c>
      <c r="H17" s="15">
        <v>12</v>
      </c>
      <c r="I17" s="15">
        <f t="shared" si="1"/>
        <v>48.5</v>
      </c>
      <c r="J17" s="15">
        <v>11</v>
      </c>
      <c r="K17" s="15">
        <v>3</v>
      </c>
      <c r="L17" s="12">
        <v>4014.8</v>
      </c>
      <c r="M17" s="14">
        <v>1872</v>
      </c>
      <c r="N17" s="16">
        <v>45632</v>
      </c>
      <c r="O17" s="22" t="s">
        <v>325</v>
      </c>
    </row>
    <row r="18" spans="1:15" s="53" customFormat="1" ht="24.95" customHeight="1">
      <c r="A18" s="10">
        <v>16</v>
      </c>
      <c r="B18" s="10" t="s">
        <v>17</v>
      </c>
      <c r="C18" s="18" t="s">
        <v>345</v>
      </c>
      <c r="D18" s="12">
        <v>1129.8000000000002</v>
      </c>
      <c r="E18" s="12" t="s">
        <v>15</v>
      </c>
      <c r="F18" s="12" t="s">
        <v>15</v>
      </c>
      <c r="G18" s="14">
        <v>176</v>
      </c>
      <c r="H18" s="14">
        <v>8</v>
      </c>
      <c r="I18" s="15">
        <f t="shared" si="1"/>
        <v>22</v>
      </c>
      <c r="J18" s="15">
        <v>3</v>
      </c>
      <c r="K18" s="15">
        <v>1</v>
      </c>
      <c r="L18" s="12">
        <v>1129.8000000000002</v>
      </c>
      <c r="M18" s="14">
        <v>176</v>
      </c>
      <c r="N18" s="16">
        <v>45646</v>
      </c>
      <c r="O18" s="22" t="s">
        <v>80</v>
      </c>
    </row>
    <row r="19" spans="1:15" s="53" customFormat="1" ht="24.95" customHeight="1">
      <c r="A19" s="10">
        <v>17</v>
      </c>
      <c r="B19" s="10">
        <v>16</v>
      </c>
      <c r="C19" s="18" t="s">
        <v>335</v>
      </c>
      <c r="D19" s="12">
        <v>806.6</v>
      </c>
      <c r="E19" s="12">
        <v>754.8</v>
      </c>
      <c r="F19" s="13">
        <f t="shared" si="0"/>
        <v>6.8627450980392246E-2</v>
      </c>
      <c r="G19" s="14">
        <v>125</v>
      </c>
      <c r="H19" s="14">
        <v>8</v>
      </c>
      <c r="I19" s="15">
        <f t="shared" si="1"/>
        <v>15.625</v>
      </c>
      <c r="J19" s="15">
        <v>6</v>
      </c>
      <c r="K19" s="15">
        <v>2</v>
      </c>
      <c r="L19" s="12">
        <v>1903.1</v>
      </c>
      <c r="M19" s="14">
        <v>281</v>
      </c>
      <c r="N19" s="16">
        <v>45639</v>
      </c>
      <c r="O19" s="22" t="s">
        <v>23</v>
      </c>
    </row>
    <row r="20" spans="1:15" s="53" customFormat="1" ht="24.95" customHeight="1">
      <c r="A20" s="10">
        <v>18</v>
      </c>
      <c r="B20" s="10">
        <v>23</v>
      </c>
      <c r="C20" s="18" t="s">
        <v>76</v>
      </c>
      <c r="D20" s="12">
        <v>717.52</v>
      </c>
      <c r="E20" s="12">
        <v>266.16000000000003</v>
      </c>
      <c r="F20" s="13">
        <f t="shared" si="0"/>
        <v>1.6958220619176432</v>
      </c>
      <c r="G20" s="14">
        <v>160</v>
      </c>
      <c r="H20" s="14">
        <v>4</v>
      </c>
      <c r="I20" s="15">
        <f t="shared" si="1"/>
        <v>40</v>
      </c>
      <c r="J20" s="15">
        <v>2</v>
      </c>
      <c r="K20" s="12" t="s">
        <v>15</v>
      </c>
      <c r="L20" s="12">
        <v>2545.19</v>
      </c>
      <c r="M20" s="14">
        <v>532</v>
      </c>
      <c r="N20" s="16">
        <v>45401</v>
      </c>
      <c r="O20" s="22" t="s">
        <v>45</v>
      </c>
    </row>
    <row r="21" spans="1:15" s="53" customFormat="1" ht="24.95" customHeight="1">
      <c r="A21" s="10">
        <v>19</v>
      </c>
      <c r="B21" s="10">
        <v>19</v>
      </c>
      <c r="C21" s="18" t="s">
        <v>306</v>
      </c>
      <c r="D21" s="12">
        <v>713.70000000000073</v>
      </c>
      <c r="E21" s="12">
        <v>440.99999999999909</v>
      </c>
      <c r="F21" s="13">
        <f t="shared" si="0"/>
        <v>0.61836734693878048</v>
      </c>
      <c r="G21" s="14">
        <v>94</v>
      </c>
      <c r="H21" s="14">
        <v>4</v>
      </c>
      <c r="I21" s="15">
        <f t="shared" si="1"/>
        <v>23.5</v>
      </c>
      <c r="J21" s="15">
        <v>2</v>
      </c>
      <c r="K21" s="15">
        <v>6</v>
      </c>
      <c r="L21" s="12">
        <v>22553.09</v>
      </c>
      <c r="M21" s="14">
        <v>3172</v>
      </c>
      <c r="N21" s="16">
        <v>45611</v>
      </c>
      <c r="O21" s="22" t="s">
        <v>80</v>
      </c>
    </row>
    <row r="22" spans="1:15" s="53" customFormat="1" ht="24.95" customHeight="1">
      <c r="A22" s="10">
        <v>20</v>
      </c>
      <c r="B22" s="10">
        <v>13</v>
      </c>
      <c r="C22" s="18" t="s">
        <v>326</v>
      </c>
      <c r="D22" s="12">
        <v>692</v>
      </c>
      <c r="E22" s="12">
        <v>1555.11</v>
      </c>
      <c r="F22" s="13">
        <f t="shared" si="0"/>
        <v>-0.55501540083981193</v>
      </c>
      <c r="G22" s="14">
        <v>109</v>
      </c>
      <c r="H22" s="14">
        <v>6</v>
      </c>
      <c r="I22" s="15">
        <v>24.111111111111111</v>
      </c>
      <c r="J22" s="15">
        <v>3</v>
      </c>
      <c r="K22" s="15">
        <v>3</v>
      </c>
      <c r="L22" s="12">
        <v>16175.43</v>
      </c>
      <c r="M22" s="14">
        <v>2365</v>
      </c>
      <c r="N22" s="16">
        <v>45632</v>
      </c>
      <c r="O22" s="22" t="s">
        <v>12</v>
      </c>
    </row>
    <row r="23" spans="1:15" s="53" customFormat="1" ht="24.95" customHeight="1">
      <c r="A23" s="10">
        <v>21</v>
      </c>
      <c r="B23" s="10">
        <v>22</v>
      </c>
      <c r="C23" s="18" t="s">
        <v>225</v>
      </c>
      <c r="D23" s="12">
        <v>667.2</v>
      </c>
      <c r="E23" s="12">
        <v>276.39999999999998</v>
      </c>
      <c r="F23" s="13">
        <f t="shared" si="0"/>
        <v>1.4138929088277863</v>
      </c>
      <c r="G23" s="14">
        <v>93</v>
      </c>
      <c r="H23" s="14">
        <v>4</v>
      </c>
      <c r="I23" s="15">
        <f t="shared" ref="I23:I28" si="2">G23/H23</f>
        <v>23.25</v>
      </c>
      <c r="J23" s="15">
        <v>2</v>
      </c>
      <c r="K23" s="15">
        <v>15</v>
      </c>
      <c r="L23" s="12">
        <v>120167.63</v>
      </c>
      <c r="M23" s="14">
        <v>18048</v>
      </c>
      <c r="N23" s="16">
        <v>45548</v>
      </c>
      <c r="O23" s="27" t="s">
        <v>11</v>
      </c>
    </row>
    <row r="24" spans="1:15" s="53" customFormat="1" ht="24.95" customHeight="1">
      <c r="A24" s="10">
        <v>22</v>
      </c>
      <c r="B24" s="10">
        <v>24</v>
      </c>
      <c r="C24" s="18" t="s">
        <v>319</v>
      </c>
      <c r="D24" s="12">
        <v>529</v>
      </c>
      <c r="E24" s="12">
        <v>248</v>
      </c>
      <c r="F24" s="13">
        <f t="shared" si="0"/>
        <v>1.1330645161290323</v>
      </c>
      <c r="G24" s="14">
        <v>112</v>
      </c>
      <c r="H24" s="14">
        <v>7</v>
      </c>
      <c r="I24" s="15">
        <f t="shared" si="2"/>
        <v>16</v>
      </c>
      <c r="J24" s="15">
        <v>5</v>
      </c>
      <c r="K24" s="15">
        <v>4</v>
      </c>
      <c r="L24" s="12">
        <v>1884.6</v>
      </c>
      <c r="M24" s="14">
        <v>382</v>
      </c>
      <c r="N24" s="16">
        <v>45625</v>
      </c>
      <c r="O24" s="22" t="s">
        <v>240</v>
      </c>
    </row>
    <row r="25" spans="1:15" s="53" customFormat="1" ht="24.95" customHeight="1">
      <c r="A25" s="10">
        <v>23</v>
      </c>
      <c r="B25" s="10">
        <v>17</v>
      </c>
      <c r="C25" s="18" t="s">
        <v>330</v>
      </c>
      <c r="D25" s="12">
        <v>432</v>
      </c>
      <c r="E25" s="12">
        <v>720</v>
      </c>
      <c r="F25" s="13">
        <f t="shared" si="0"/>
        <v>-0.4</v>
      </c>
      <c r="G25" s="14">
        <v>60</v>
      </c>
      <c r="H25" s="14">
        <v>8</v>
      </c>
      <c r="I25" s="15">
        <f t="shared" si="2"/>
        <v>7.5</v>
      </c>
      <c r="J25" s="15">
        <v>7</v>
      </c>
      <c r="K25" s="15">
        <v>3</v>
      </c>
      <c r="L25" s="12">
        <v>7128</v>
      </c>
      <c r="M25" s="14">
        <v>990</v>
      </c>
      <c r="N25" s="16">
        <v>45632</v>
      </c>
      <c r="O25" s="22" t="s">
        <v>331</v>
      </c>
    </row>
    <row r="26" spans="1:15" s="53" customFormat="1" ht="24.95" customHeight="1">
      <c r="A26" s="10">
        <v>24</v>
      </c>
      <c r="B26" s="10">
        <v>28</v>
      </c>
      <c r="C26" s="18" t="s">
        <v>274</v>
      </c>
      <c r="D26" s="12">
        <v>316.8</v>
      </c>
      <c r="E26" s="12">
        <v>130.6</v>
      </c>
      <c r="F26" s="13">
        <f t="shared" si="0"/>
        <v>1.42572741194487</v>
      </c>
      <c r="G26" s="14">
        <v>51</v>
      </c>
      <c r="H26" s="14">
        <v>2</v>
      </c>
      <c r="I26" s="15">
        <f t="shared" si="2"/>
        <v>25.5</v>
      </c>
      <c r="J26" s="15">
        <v>2</v>
      </c>
      <c r="K26" s="15">
        <v>9</v>
      </c>
      <c r="L26" s="12">
        <v>93328.300000000017</v>
      </c>
      <c r="M26" s="14">
        <v>13804</v>
      </c>
      <c r="N26" s="16">
        <v>45590</v>
      </c>
      <c r="O26" s="22" t="s">
        <v>14</v>
      </c>
    </row>
    <row r="27" spans="1:15" s="53" customFormat="1" ht="24.95" customHeight="1">
      <c r="A27" s="10">
        <v>25</v>
      </c>
      <c r="B27" s="10">
        <v>21</v>
      </c>
      <c r="C27" s="18" t="s">
        <v>241</v>
      </c>
      <c r="D27" s="12">
        <v>252.2</v>
      </c>
      <c r="E27" s="12">
        <v>301.89999999999998</v>
      </c>
      <c r="F27" s="13">
        <f t="shared" si="0"/>
        <v>-0.1646240476979132</v>
      </c>
      <c r="G27" s="14">
        <v>32</v>
      </c>
      <c r="H27" s="14">
        <v>2</v>
      </c>
      <c r="I27" s="15">
        <f t="shared" si="2"/>
        <v>16</v>
      </c>
      <c r="J27" s="15">
        <v>2</v>
      </c>
      <c r="K27" s="15">
        <v>13</v>
      </c>
      <c r="L27" s="12">
        <v>129685.00000000003</v>
      </c>
      <c r="M27" s="14">
        <v>19207</v>
      </c>
      <c r="N27" s="16">
        <v>45562</v>
      </c>
      <c r="O27" s="27" t="s">
        <v>14</v>
      </c>
    </row>
    <row r="28" spans="1:15" s="53" customFormat="1" ht="24.95" customHeight="1">
      <c r="A28" s="10">
        <v>26</v>
      </c>
      <c r="B28" s="10">
        <v>18</v>
      </c>
      <c r="C28" s="18" t="s">
        <v>278</v>
      </c>
      <c r="D28" s="12">
        <v>250.52</v>
      </c>
      <c r="E28" s="12">
        <v>518.4</v>
      </c>
      <c r="F28" s="13">
        <f t="shared" si="0"/>
        <v>-0.51674382716049383</v>
      </c>
      <c r="G28" s="14">
        <v>49</v>
      </c>
      <c r="H28" s="14">
        <v>4</v>
      </c>
      <c r="I28" s="15">
        <f t="shared" si="2"/>
        <v>12.25</v>
      </c>
      <c r="J28" s="15">
        <v>2</v>
      </c>
      <c r="K28" s="15">
        <v>9</v>
      </c>
      <c r="L28" s="12">
        <v>276609.28999999998</v>
      </c>
      <c r="M28" s="14">
        <v>49940</v>
      </c>
      <c r="N28" s="16">
        <v>45590</v>
      </c>
      <c r="O28" s="22" t="s">
        <v>45</v>
      </c>
    </row>
    <row r="29" spans="1:15" s="53" customFormat="1" ht="24.95" customHeight="1">
      <c r="A29" s="10">
        <v>27</v>
      </c>
      <c r="B29" s="10">
        <v>25</v>
      </c>
      <c r="C29" s="18" t="s">
        <v>294</v>
      </c>
      <c r="D29" s="12">
        <v>212</v>
      </c>
      <c r="E29" s="12">
        <v>230</v>
      </c>
      <c r="F29" s="13">
        <f t="shared" si="0"/>
        <v>-7.8260869565217397E-2</v>
      </c>
      <c r="G29" s="14">
        <v>58</v>
      </c>
      <c r="H29" s="12" t="s">
        <v>15</v>
      </c>
      <c r="I29" s="12" t="s">
        <v>15</v>
      </c>
      <c r="J29" s="15">
        <v>3</v>
      </c>
      <c r="K29" s="15">
        <v>7</v>
      </c>
      <c r="L29" s="12">
        <v>89847</v>
      </c>
      <c r="M29" s="14">
        <v>16890</v>
      </c>
      <c r="N29" s="16">
        <v>45604</v>
      </c>
      <c r="O29" s="22" t="s">
        <v>13</v>
      </c>
    </row>
    <row r="30" spans="1:15" s="53" customFormat="1" ht="24.95" customHeight="1">
      <c r="A30" s="10">
        <v>28</v>
      </c>
      <c r="B30" s="10">
        <v>26</v>
      </c>
      <c r="C30" s="11" t="s">
        <v>267</v>
      </c>
      <c r="D30" s="12">
        <v>167.9</v>
      </c>
      <c r="E30" s="12">
        <v>224.87</v>
      </c>
      <c r="F30" s="13">
        <f t="shared" si="0"/>
        <v>-0.2533463779072353</v>
      </c>
      <c r="G30" s="14">
        <v>21</v>
      </c>
      <c r="H30" s="14">
        <v>2</v>
      </c>
      <c r="I30" s="15">
        <f>G30/H30</f>
        <v>10.5</v>
      </c>
      <c r="J30" s="15">
        <v>1</v>
      </c>
      <c r="K30" s="15">
        <v>10</v>
      </c>
      <c r="L30" s="12">
        <v>170316.24</v>
      </c>
      <c r="M30" s="14">
        <v>23254</v>
      </c>
      <c r="N30" s="16">
        <v>45583</v>
      </c>
      <c r="O30" s="22" t="s">
        <v>115</v>
      </c>
    </row>
    <row r="31" spans="1:15" s="53" customFormat="1" ht="24.95" customHeight="1">
      <c r="A31" s="10">
        <v>29</v>
      </c>
      <c r="B31" s="12" t="s">
        <v>15</v>
      </c>
      <c r="C31" s="18" t="s">
        <v>266</v>
      </c>
      <c r="D31" s="12">
        <v>127</v>
      </c>
      <c r="E31" s="12" t="s">
        <v>15</v>
      </c>
      <c r="F31" s="12" t="s">
        <v>15</v>
      </c>
      <c r="G31" s="14">
        <v>23</v>
      </c>
      <c r="H31" s="14">
        <v>1</v>
      </c>
      <c r="I31" s="15">
        <f>G31/H31</f>
        <v>23</v>
      </c>
      <c r="J31" s="15">
        <v>1</v>
      </c>
      <c r="K31" s="15" t="s">
        <v>15</v>
      </c>
      <c r="L31" s="12">
        <v>4800.1000000000004</v>
      </c>
      <c r="M31" s="14">
        <v>814</v>
      </c>
      <c r="N31" s="16">
        <v>45583</v>
      </c>
      <c r="O31" s="22" t="s">
        <v>23</v>
      </c>
    </row>
    <row r="32" spans="1:15" s="53" customFormat="1" ht="24.95" customHeight="1">
      <c r="A32" s="10">
        <v>30</v>
      </c>
      <c r="B32" s="12" t="s">
        <v>15</v>
      </c>
      <c r="C32" s="18" t="s">
        <v>112</v>
      </c>
      <c r="D32" s="12">
        <v>96</v>
      </c>
      <c r="E32" s="12" t="s">
        <v>15</v>
      </c>
      <c r="F32" s="12" t="s">
        <v>15</v>
      </c>
      <c r="G32" s="14">
        <v>18</v>
      </c>
      <c r="H32" s="14">
        <v>1</v>
      </c>
      <c r="I32" s="15">
        <f>G32/H32</f>
        <v>18</v>
      </c>
      <c r="J32" s="15">
        <v>1</v>
      </c>
      <c r="K32" s="15" t="s">
        <v>15</v>
      </c>
      <c r="L32" s="12">
        <v>4818.55</v>
      </c>
      <c r="M32" s="14">
        <v>812</v>
      </c>
      <c r="N32" s="16">
        <v>45471</v>
      </c>
      <c r="O32" s="22" t="s">
        <v>11</v>
      </c>
    </row>
    <row r="33" spans="1:15" s="53" customFormat="1" ht="24.95" customHeight="1">
      <c r="A33" s="10">
        <v>31</v>
      </c>
      <c r="B33" s="12" t="s">
        <v>15</v>
      </c>
      <c r="C33" s="18" t="s">
        <v>286</v>
      </c>
      <c r="D33" s="12">
        <v>82</v>
      </c>
      <c r="E33" s="12" t="s">
        <v>15</v>
      </c>
      <c r="F33" s="12" t="s">
        <v>15</v>
      </c>
      <c r="G33" s="14">
        <v>17</v>
      </c>
      <c r="H33" s="14">
        <v>1</v>
      </c>
      <c r="I33" s="15">
        <f>G33/H33</f>
        <v>17</v>
      </c>
      <c r="J33" s="15">
        <v>1</v>
      </c>
      <c r="K33" s="15" t="s">
        <v>15</v>
      </c>
      <c r="L33" s="12">
        <v>59790.9</v>
      </c>
      <c r="M33" s="14">
        <v>8925</v>
      </c>
      <c r="N33" s="16">
        <v>45597</v>
      </c>
      <c r="O33" s="22" t="s">
        <v>11</v>
      </c>
    </row>
    <row r="34" spans="1:15" s="53" customFormat="1" ht="24.95" customHeight="1">
      <c r="A34" s="10">
        <v>32</v>
      </c>
      <c r="B34" s="10">
        <v>27</v>
      </c>
      <c r="C34" s="18" t="s">
        <v>229</v>
      </c>
      <c r="D34" s="12">
        <v>53.14</v>
      </c>
      <c r="E34" s="12">
        <v>156.80000000000001</v>
      </c>
      <c r="F34" s="13">
        <f>(D34-E34)/E34</f>
        <v>-0.66109693877551023</v>
      </c>
      <c r="G34" s="14">
        <v>11</v>
      </c>
      <c r="H34" s="14">
        <v>2</v>
      </c>
      <c r="I34" s="15">
        <f>G34/H34</f>
        <v>5.5</v>
      </c>
      <c r="J34" s="15">
        <v>1</v>
      </c>
      <c r="K34" s="15">
        <v>13</v>
      </c>
      <c r="L34" s="12">
        <v>288678.86</v>
      </c>
      <c r="M34" s="14">
        <v>52810</v>
      </c>
      <c r="N34" s="16">
        <v>45562</v>
      </c>
      <c r="O34" s="27" t="s">
        <v>11</v>
      </c>
    </row>
    <row r="35" spans="1:15" ht="24.9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SUBTOTAL(109,Table13234567891011121314151617181926192021222324252827293031[Pajamos 
(GBO)])</f>
        <v>346461.70000000007</v>
      </c>
      <c r="E35" s="36" t="s">
        <v>344</v>
      </c>
      <c r="F35" s="37">
        <f t="shared" ref="F35" si="3">(D35-E35)/E35</f>
        <v>0.41534253850239011</v>
      </c>
      <c r="G35" s="38">
        <f>SUBTOTAL(109,Table13234567891011121314151617181926192021222324252827293031[Žiūrovų sk. 
(ADM)])</f>
        <v>51092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4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B22" sqref="B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8F32-9AC9-4847-8F89-0098D661255E}">
  <dimension ref="A1:O34"/>
  <sheetViews>
    <sheetView zoomScale="60" zoomScaleNormal="60" workbookViewId="0">
      <selection activeCell="E25" sqref="E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8" t="s">
        <v>321</v>
      </c>
      <c r="D3" s="12">
        <v>102099.53</v>
      </c>
      <c r="E3" s="12">
        <v>180084.64</v>
      </c>
      <c r="F3" s="13">
        <f>(D3-E3)/E3</f>
        <v>-0.43304698279653397</v>
      </c>
      <c r="G3" s="14">
        <v>15972</v>
      </c>
      <c r="H3" s="14">
        <v>237</v>
      </c>
      <c r="I3" s="15">
        <f>G3/H3</f>
        <v>67.392405063291136</v>
      </c>
      <c r="J3" s="15">
        <v>27</v>
      </c>
      <c r="K3" s="15">
        <v>3</v>
      </c>
      <c r="L3" s="12">
        <v>626828.16</v>
      </c>
      <c r="M3" s="14">
        <v>100417</v>
      </c>
      <c r="N3" s="16">
        <v>45625</v>
      </c>
      <c r="O3" s="22" t="s">
        <v>18</v>
      </c>
    </row>
    <row r="4" spans="1:15" s="53" customFormat="1" ht="24.95" customHeight="1">
      <c r="A4" s="10">
        <v>2</v>
      </c>
      <c r="B4" s="15">
        <v>3</v>
      </c>
      <c r="C4" s="18" t="s">
        <v>327</v>
      </c>
      <c r="D4" s="12">
        <v>26029.48</v>
      </c>
      <c r="E4" s="12">
        <v>40924.82</v>
      </c>
      <c r="F4" s="13">
        <f>(D4-E4)/E4</f>
        <v>-0.36396836931720167</v>
      </c>
      <c r="G4" s="14">
        <v>3897</v>
      </c>
      <c r="H4" s="14">
        <v>107</v>
      </c>
      <c r="I4" s="15">
        <f>G4/H4</f>
        <v>36.420560747663551</v>
      </c>
      <c r="J4" s="15">
        <v>22</v>
      </c>
      <c r="K4" s="15">
        <v>2</v>
      </c>
      <c r="L4" s="12">
        <v>82061.16</v>
      </c>
      <c r="M4" s="14">
        <v>12514</v>
      </c>
      <c r="N4" s="16">
        <v>45632</v>
      </c>
      <c r="O4" s="22" t="s">
        <v>45</v>
      </c>
    </row>
    <row r="5" spans="1:15" ht="24.95" customHeight="1">
      <c r="A5" s="10">
        <v>3</v>
      </c>
      <c r="B5" s="10">
        <v>2</v>
      </c>
      <c r="C5" s="18" t="s">
        <v>304</v>
      </c>
      <c r="D5" s="12">
        <v>23118.02</v>
      </c>
      <c r="E5" s="12">
        <v>42940</v>
      </c>
      <c r="F5" s="13">
        <f>(D5-E5)/E5</f>
        <v>-0.4616204005589194</v>
      </c>
      <c r="G5" s="14">
        <v>2856</v>
      </c>
      <c r="H5" s="14">
        <v>71</v>
      </c>
      <c r="I5" s="15">
        <f>G5/H5</f>
        <v>40.225352112676056</v>
      </c>
      <c r="J5" s="15">
        <v>13</v>
      </c>
      <c r="K5" s="15">
        <v>5</v>
      </c>
      <c r="L5" s="12">
        <v>615620.64</v>
      </c>
      <c r="M5" s="14">
        <v>74007</v>
      </c>
      <c r="N5" s="16">
        <v>45611</v>
      </c>
      <c r="O5" s="22" t="s">
        <v>115</v>
      </c>
    </row>
    <row r="6" spans="1:15" s="53" customFormat="1" ht="24.95" customHeight="1">
      <c r="A6" s="10">
        <v>4</v>
      </c>
      <c r="B6" s="15" t="s">
        <v>17</v>
      </c>
      <c r="C6" s="18" t="s">
        <v>333</v>
      </c>
      <c r="D6" s="12">
        <v>18132.22</v>
      </c>
      <c r="E6" s="12" t="s">
        <v>15</v>
      </c>
      <c r="F6" s="13" t="s">
        <v>15</v>
      </c>
      <c r="G6" s="14">
        <v>2176</v>
      </c>
      <c r="H6" s="14">
        <v>100</v>
      </c>
      <c r="I6" s="15">
        <f>G6/H6</f>
        <v>21.76</v>
      </c>
      <c r="J6" s="15">
        <v>14</v>
      </c>
      <c r="K6" s="15">
        <v>1</v>
      </c>
      <c r="L6" s="12">
        <v>20168.07</v>
      </c>
      <c r="M6" s="14">
        <v>2480</v>
      </c>
      <c r="N6" s="16">
        <v>45639</v>
      </c>
      <c r="O6" s="22" t="s">
        <v>43</v>
      </c>
    </row>
    <row r="7" spans="1:15" s="53" customFormat="1" ht="24.95" customHeight="1">
      <c r="A7" s="10">
        <v>5</v>
      </c>
      <c r="B7" s="15" t="s">
        <v>17</v>
      </c>
      <c r="C7" s="18" t="s">
        <v>334</v>
      </c>
      <c r="D7" s="12">
        <v>17825.88</v>
      </c>
      <c r="E7" s="20" t="s">
        <v>15</v>
      </c>
      <c r="F7" s="13" t="s">
        <v>15</v>
      </c>
      <c r="G7" s="14">
        <v>2594</v>
      </c>
      <c r="H7" s="14">
        <v>81</v>
      </c>
      <c r="I7" s="8">
        <f>G7/H7</f>
        <v>32.02469135802469</v>
      </c>
      <c r="J7" s="15">
        <v>19</v>
      </c>
      <c r="K7" s="14">
        <v>1</v>
      </c>
      <c r="L7" s="12">
        <v>19154.79</v>
      </c>
      <c r="M7" s="14">
        <v>2781</v>
      </c>
      <c r="N7" s="16">
        <v>45639</v>
      </c>
      <c r="O7" s="22" t="s">
        <v>12</v>
      </c>
    </row>
    <row r="8" spans="1:15" s="53" customFormat="1" ht="24.95" customHeight="1">
      <c r="A8" s="10">
        <v>6</v>
      </c>
      <c r="B8" s="15" t="s">
        <v>17</v>
      </c>
      <c r="C8" s="18" t="s">
        <v>328</v>
      </c>
      <c r="D8" s="12">
        <v>17277</v>
      </c>
      <c r="E8" s="13" t="s">
        <v>15</v>
      </c>
      <c r="F8" s="13" t="s">
        <v>15</v>
      </c>
      <c r="G8" s="14">
        <v>3144</v>
      </c>
      <c r="H8" s="12" t="s">
        <v>15</v>
      </c>
      <c r="I8" s="12" t="s">
        <v>15</v>
      </c>
      <c r="J8" s="15">
        <v>17</v>
      </c>
      <c r="K8" s="15">
        <v>1</v>
      </c>
      <c r="L8" s="12">
        <v>21414</v>
      </c>
      <c r="M8" s="14">
        <v>3880</v>
      </c>
      <c r="N8" s="16">
        <v>45639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11" t="s">
        <v>337</v>
      </c>
      <c r="D9" s="12">
        <v>8128.88</v>
      </c>
      <c r="E9" s="12" t="s">
        <v>15</v>
      </c>
      <c r="F9" s="13" t="s">
        <v>15</v>
      </c>
      <c r="G9" s="14">
        <v>1050</v>
      </c>
      <c r="H9" s="14">
        <v>53</v>
      </c>
      <c r="I9" s="15">
        <f>G9/H9</f>
        <v>19.811320754716981</v>
      </c>
      <c r="J9" s="15">
        <v>12</v>
      </c>
      <c r="K9" s="15">
        <v>1</v>
      </c>
      <c r="L9" s="12">
        <v>8807.36</v>
      </c>
      <c r="M9" s="14">
        <v>1143</v>
      </c>
      <c r="N9" s="16" t="s">
        <v>338</v>
      </c>
      <c r="O9" s="22" t="s">
        <v>19</v>
      </c>
    </row>
    <row r="10" spans="1:15" s="53" customFormat="1" ht="24.95" customHeight="1">
      <c r="A10" s="10">
        <v>8</v>
      </c>
      <c r="B10" s="10">
        <v>5</v>
      </c>
      <c r="C10" s="18" t="s">
        <v>283</v>
      </c>
      <c r="D10" s="12">
        <v>5640</v>
      </c>
      <c r="E10" s="12">
        <v>16095</v>
      </c>
      <c r="F10" s="13">
        <f t="shared" ref="F10:F17" si="0">(D10-E10)/E10</f>
        <v>-0.64958061509785647</v>
      </c>
      <c r="G10" s="14">
        <v>767</v>
      </c>
      <c r="H10" s="15" t="s">
        <v>15</v>
      </c>
      <c r="I10" s="15" t="s">
        <v>15</v>
      </c>
      <c r="J10" s="15" t="s">
        <v>15</v>
      </c>
      <c r="K10" s="15">
        <v>7</v>
      </c>
      <c r="L10" s="12">
        <v>533965</v>
      </c>
      <c r="M10" s="14">
        <v>75153</v>
      </c>
      <c r="N10" s="16">
        <v>45597</v>
      </c>
      <c r="O10" s="22" t="s">
        <v>284</v>
      </c>
    </row>
    <row r="11" spans="1:15" ht="24.95" customHeight="1">
      <c r="A11" s="10">
        <v>9</v>
      </c>
      <c r="B11" s="10">
        <v>6</v>
      </c>
      <c r="C11" s="18" t="s">
        <v>320</v>
      </c>
      <c r="D11" s="12">
        <v>5615.38</v>
      </c>
      <c r="E11" s="12">
        <v>14053.01</v>
      </c>
      <c r="F11" s="13">
        <f t="shared" si="0"/>
        <v>-0.60041443078742562</v>
      </c>
      <c r="G11" s="14">
        <v>846</v>
      </c>
      <c r="H11" s="14">
        <v>36</v>
      </c>
      <c r="I11" s="15">
        <f>G11/H11</f>
        <v>23.5</v>
      </c>
      <c r="J11" s="15">
        <v>15</v>
      </c>
      <c r="K11" s="15">
        <v>3</v>
      </c>
      <c r="L11" s="12">
        <v>71372.75</v>
      </c>
      <c r="M11" s="14">
        <v>10830</v>
      </c>
      <c r="N11" s="16">
        <v>45625</v>
      </c>
      <c r="O11" s="22" t="s">
        <v>11</v>
      </c>
    </row>
    <row r="12" spans="1:15" ht="24.95" customHeight="1">
      <c r="A12" s="10">
        <v>10</v>
      </c>
      <c r="B12" s="15">
        <v>4</v>
      </c>
      <c r="C12" s="18" t="s">
        <v>323</v>
      </c>
      <c r="D12" s="12">
        <v>4825</v>
      </c>
      <c r="E12" s="12">
        <v>17502</v>
      </c>
      <c r="F12" s="13">
        <f t="shared" si="0"/>
        <v>-0.72431722088904127</v>
      </c>
      <c r="G12" s="14">
        <v>722</v>
      </c>
      <c r="H12" s="12" t="s">
        <v>15</v>
      </c>
      <c r="I12" s="12" t="s">
        <v>15</v>
      </c>
      <c r="J12" s="15">
        <v>13</v>
      </c>
      <c r="K12" s="15">
        <v>2</v>
      </c>
      <c r="L12" s="12">
        <v>29232</v>
      </c>
      <c r="M12" s="14">
        <v>4220</v>
      </c>
      <c r="N12" s="16">
        <v>45632</v>
      </c>
      <c r="O12" s="22" t="s">
        <v>13</v>
      </c>
    </row>
    <row r="13" spans="1:15" s="53" customFormat="1" ht="24.95" customHeight="1">
      <c r="A13" s="10">
        <v>11</v>
      </c>
      <c r="B13" s="10">
        <v>8</v>
      </c>
      <c r="C13" s="18" t="s">
        <v>312</v>
      </c>
      <c r="D13" s="12">
        <v>4706.7</v>
      </c>
      <c r="E13" s="12">
        <v>8434.43</v>
      </c>
      <c r="F13" s="13">
        <f t="shared" si="0"/>
        <v>-0.44196584712897025</v>
      </c>
      <c r="G13" s="14">
        <v>615</v>
      </c>
      <c r="H13" s="14">
        <v>16</v>
      </c>
      <c r="I13" s="15">
        <f>G13/H13</f>
        <v>38.4375</v>
      </c>
      <c r="J13" s="15">
        <v>6</v>
      </c>
      <c r="K13" s="15">
        <v>4</v>
      </c>
      <c r="L13" s="12">
        <v>69548.83</v>
      </c>
      <c r="M13" s="14">
        <v>9889</v>
      </c>
      <c r="N13" s="16">
        <v>45618</v>
      </c>
      <c r="O13" s="22" t="s">
        <v>14</v>
      </c>
    </row>
    <row r="14" spans="1:15" ht="24.95" customHeight="1">
      <c r="A14" s="10">
        <v>12</v>
      </c>
      <c r="B14" s="10">
        <v>9</v>
      </c>
      <c r="C14" s="11" t="s">
        <v>295</v>
      </c>
      <c r="D14" s="12">
        <v>3165.04</v>
      </c>
      <c r="E14" s="12">
        <v>7005.37</v>
      </c>
      <c r="F14" s="13">
        <f t="shared" si="0"/>
        <v>-0.54819802522921701</v>
      </c>
      <c r="G14" s="14">
        <v>476</v>
      </c>
      <c r="H14" s="15">
        <v>16</v>
      </c>
      <c r="I14" s="15">
        <f>G14/H14</f>
        <v>29.75</v>
      </c>
      <c r="J14" s="15">
        <v>5</v>
      </c>
      <c r="K14" s="15">
        <v>6</v>
      </c>
      <c r="L14" s="12">
        <v>137212.88</v>
      </c>
      <c r="M14" s="14">
        <v>20405</v>
      </c>
      <c r="N14" s="16">
        <v>45604</v>
      </c>
      <c r="O14" s="22" t="s">
        <v>12</v>
      </c>
    </row>
    <row r="15" spans="1:15" s="53" customFormat="1" ht="24.95" customHeight="1">
      <c r="A15" s="10">
        <v>13</v>
      </c>
      <c r="B15" s="15">
        <v>7</v>
      </c>
      <c r="C15" s="18" t="s">
        <v>326</v>
      </c>
      <c r="D15" s="12">
        <v>1555.11</v>
      </c>
      <c r="E15" s="12">
        <v>8582.01</v>
      </c>
      <c r="F15" s="13">
        <f t="shared" si="0"/>
        <v>-0.81879419856187541</v>
      </c>
      <c r="G15" s="14">
        <v>221</v>
      </c>
      <c r="H15" s="14">
        <v>14</v>
      </c>
      <c r="I15" s="15">
        <v>24.111111111111111</v>
      </c>
      <c r="J15" s="15">
        <v>7</v>
      </c>
      <c r="K15" s="15">
        <v>2</v>
      </c>
      <c r="L15" s="12">
        <v>14948.79</v>
      </c>
      <c r="M15" s="14">
        <v>2148</v>
      </c>
      <c r="N15" s="16">
        <v>45632</v>
      </c>
      <c r="O15" s="22" t="s">
        <v>12</v>
      </c>
    </row>
    <row r="16" spans="1:15" s="53" customFormat="1" ht="24.95" customHeight="1">
      <c r="A16" s="10">
        <v>14</v>
      </c>
      <c r="B16" s="10">
        <v>16</v>
      </c>
      <c r="C16" s="18" t="s">
        <v>315</v>
      </c>
      <c r="D16" s="12">
        <v>1128.1000000000001</v>
      </c>
      <c r="E16" s="12">
        <v>1271.4000000000001</v>
      </c>
      <c r="F16" s="13">
        <f t="shared" si="0"/>
        <v>-0.11271039798647156</v>
      </c>
      <c r="G16" s="14">
        <v>180</v>
      </c>
      <c r="H16" s="14">
        <v>7</v>
      </c>
      <c r="I16" s="15">
        <f t="shared" ref="I16:I26" si="1">G16/H16</f>
        <v>25.714285714285715</v>
      </c>
      <c r="J16" s="15">
        <v>3</v>
      </c>
      <c r="K16" s="15">
        <v>4</v>
      </c>
      <c r="L16" s="12">
        <v>7650.6100000000006</v>
      </c>
      <c r="M16" s="14">
        <v>1226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>
        <v>20</v>
      </c>
      <c r="C17" s="18" t="s">
        <v>324</v>
      </c>
      <c r="D17" s="12">
        <v>812</v>
      </c>
      <c r="E17" s="12">
        <v>611</v>
      </c>
      <c r="F17" s="13">
        <f t="shared" si="0"/>
        <v>0.32896890343698854</v>
      </c>
      <c r="G17" s="14">
        <v>353</v>
      </c>
      <c r="H17" s="15">
        <v>4</v>
      </c>
      <c r="I17" s="15">
        <f t="shared" si="1"/>
        <v>88.25</v>
      </c>
      <c r="J17" s="15">
        <v>4</v>
      </c>
      <c r="K17" s="15">
        <v>2</v>
      </c>
      <c r="L17" s="12">
        <v>1903.8</v>
      </c>
      <c r="M17" s="14">
        <v>894</v>
      </c>
      <c r="N17" s="16">
        <v>45632</v>
      </c>
      <c r="O17" s="22" t="s">
        <v>325</v>
      </c>
    </row>
    <row r="18" spans="1:15" s="53" customFormat="1" ht="24.95" customHeight="1">
      <c r="A18" s="10">
        <v>16</v>
      </c>
      <c r="B18" s="15" t="s">
        <v>17</v>
      </c>
      <c r="C18" s="18" t="s">
        <v>335</v>
      </c>
      <c r="D18" s="12">
        <v>754.8</v>
      </c>
      <c r="E18" s="20" t="s">
        <v>15</v>
      </c>
      <c r="F18" s="13" t="s">
        <v>15</v>
      </c>
      <c r="G18" s="14">
        <v>103</v>
      </c>
      <c r="H18" s="14">
        <v>8</v>
      </c>
      <c r="I18" s="15">
        <f t="shared" si="1"/>
        <v>12.875</v>
      </c>
      <c r="J18" s="15">
        <v>5</v>
      </c>
      <c r="K18" s="15">
        <v>1</v>
      </c>
      <c r="L18" s="12">
        <v>754.8</v>
      </c>
      <c r="M18" s="14">
        <v>103</v>
      </c>
      <c r="N18" s="16">
        <v>45639</v>
      </c>
      <c r="O18" s="22" t="s">
        <v>23</v>
      </c>
    </row>
    <row r="19" spans="1:15" ht="24.95" customHeight="1">
      <c r="A19" s="10">
        <v>17</v>
      </c>
      <c r="B19" s="15">
        <v>14</v>
      </c>
      <c r="C19" s="18" t="s">
        <v>330</v>
      </c>
      <c r="D19" s="12">
        <v>720</v>
      </c>
      <c r="E19" s="12">
        <v>2160</v>
      </c>
      <c r="F19" s="13">
        <f t="shared" ref="F19:F24" si="2">(D19-E19)/E19</f>
        <v>-0.66666666666666663</v>
      </c>
      <c r="G19" s="14">
        <v>100</v>
      </c>
      <c r="H19" s="14">
        <v>10</v>
      </c>
      <c r="I19" s="15">
        <f t="shared" si="1"/>
        <v>10</v>
      </c>
      <c r="J19" s="15">
        <v>7</v>
      </c>
      <c r="K19" s="15">
        <v>2</v>
      </c>
      <c r="L19" s="12">
        <v>6336</v>
      </c>
      <c r="M19" s="14">
        <v>880</v>
      </c>
      <c r="N19" s="16">
        <v>45632</v>
      </c>
      <c r="O19" s="22" t="s">
        <v>331</v>
      </c>
    </row>
    <row r="20" spans="1:15" s="53" customFormat="1" ht="24.95" customHeight="1">
      <c r="A20" s="10">
        <v>18</v>
      </c>
      <c r="B20" s="10">
        <v>11</v>
      </c>
      <c r="C20" s="18" t="s">
        <v>278</v>
      </c>
      <c r="D20" s="12">
        <v>518.4</v>
      </c>
      <c r="E20" s="12">
        <v>2680.97</v>
      </c>
      <c r="F20" s="13">
        <f t="shared" si="2"/>
        <v>-0.80663714998675851</v>
      </c>
      <c r="G20" s="14">
        <v>87</v>
      </c>
      <c r="H20" s="14">
        <v>9</v>
      </c>
      <c r="I20" s="15">
        <f t="shared" si="1"/>
        <v>9.6666666666666661</v>
      </c>
      <c r="J20" s="15">
        <v>3</v>
      </c>
      <c r="K20" s="15">
        <v>8</v>
      </c>
      <c r="L20" s="12">
        <v>276043.33</v>
      </c>
      <c r="M20" s="14">
        <v>49809</v>
      </c>
      <c r="N20" s="16">
        <v>45590</v>
      </c>
      <c r="O20" s="22" t="s">
        <v>45</v>
      </c>
    </row>
    <row r="21" spans="1:15" ht="24.95" customHeight="1">
      <c r="A21" s="10">
        <v>19</v>
      </c>
      <c r="B21" s="10">
        <v>17</v>
      </c>
      <c r="C21" s="18" t="s">
        <v>306</v>
      </c>
      <c r="D21" s="12">
        <v>440.99999999999909</v>
      </c>
      <c r="E21" s="12">
        <v>876.39999999999964</v>
      </c>
      <c r="F21" s="13">
        <f t="shared" si="2"/>
        <v>-0.49680511182108711</v>
      </c>
      <c r="G21" s="14">
        <v>62</v>
      </c>
      <c r="H21" s="14">
        <v>4</v>
      </c>
      <c r="I21" s="15">
        <f t="shared" si="1"/>
        <v>15.5</v>
      </c>
      <c r="J21" s="15">
        <v>2</v>
      </c>
      <c r="K21" s="15">
        <v>5</v>
      </c>
      <c r="L21" s="12">
        <v>21591.09</v>
      </c>
      <c r="M21" s="14">
        <v>3043</v>
      </c>
      <c r="N21" s="16">
        <v>45611</v>
      </c>
      <c r="O21" s="22" t="s">
        <v>80</v>
      </c>
    </row>
    <row r="22" spans="1:15" s="53" customFormat="1" ht="24.95" customHeight="1">
      <c r="A22" s="10">
        <v>20</v>
      </c>
      <c r="B22" s="10">
        <v>15</v>
      </c>
      <c r="C22" s="18" t="s">
        <v>275</v>
      </c>
      <c r="D22" s="12">
        <v>387.65</v>
      </c>
      <c r="E22" s="12">
        <v>1828.92</v>
      </c>
      <c r="F22" s="13">
        <f t="shared" si="2"/>
        <v>-0.78804431030334843</v>
      </c>
      <c r="G22" s="14">
        <v>58</v>
      </c>
      <c r="H22" s="14">
        <v>1</v>
      </c>
      <c r="I22" s="15">
        <f t="shared" si="1"/>
        <v>58</v>
      </c>
      <c r="J22" s="15">
        <v>1</v>
      </c>
      <c r="K22" s="15">
        <v>8</v>
      </c>
      <c r="L22" s="12">
        <v>436263.19</v>
      </c>
      <c r="M22" s="14">
        <v>55855</v>
      </c>
      <c r="N22" s="16">
        <v>45590</v>
      </c>
      <c r="O22" s="27" t="s">
        <v>11</v>
      </c>
    </row>
    <row r="23" spans="1:15" ht="24.95" customHeight="1">
      <c r="A23" s="10">
        <v>21</v>
      </c>
      <c r="B23" s="10">
        <v>19</v>
      </c>
      <c r="C23" s="18" t="s">
        <v>241</v>
      </c>
      <c r="D23" s="12">
        <v>301.89999999999998</v>
      </c>
      <c r="E23" s="12">
        <v>668.1</v>
      </c>
      <c r="F23" s="13">
        <f t="shared" si="2"/>
        <v>-0.54812153869181268</v>
      </c>
      <c r="G23" s="14">
        <v>40</v>
      </c>
      <c r="H23" s="14">
        <v>2</v>
      </c>
      <c r="I23" s="15">
        <f t="shared" si="1"/>
        <v>20</v>
      </c>
      <c r="J23" s="15">
        <v>2</v>
      </c>
      <c r="K23" s="15">
        <v>12</v>
      </c>
      <c r="L23" s="12">
        <v>129212.20000000003</v>
      </c>
      <c r="M23" s="14">
        <v>19141</v>
      </c>
      <c r="N23" s="16">
        <v>45562</v>
      </c>
      <c r="O23" s="27" t="s">
        <v>14</v>
      </c>
    </row>
    <row r="24" spans="1:15" s="53" customFormat="1" ht="24.95" customHeight="1">
      <c r="A24" s="10">
        <v>22</v>
      </c>
      <c r="B24" s="10">
        <v>18</v>
      </c>
      <c r="C24" s="18" t="s">
        <v>225</v>
      </c>
      <c r="D24" s="12">
        <v>276.39999999999998</v>
      </c>
      <c r="E24" s="12">
        <v>821</v>
      </c>
      <c r="F24" s="13">
        <f t="shared" si="2"/>
        <v>-0.6633373934226553</v>
      </c>
      <c r="G24" s="14">
        <v>36</v>
      </c>
      <c r="H24" s="14">
        <v>4</v>
      </c>
      <c r="I24" s="15">
        <f t="shared" si="1"/>
        <v>9</v>
      </c>
      <c r="J24" s="15">
        <v>1</v>
      </c>
      <c r="K24" s="15">
        <v>14</v>
      </c>
      <c r="L24" s="12">
        <v>119092.43</v>
      </c>
      <c r="M24" s="14">
        <v>17906</v>
      </c>
      <c r="N24" s="16">
        <v>45548</v>
      </c>
      <c r="O24" s="27" t="s">
        <v>11</v>
      </c>
    </row>
    <row r="25" spans="1:15" ht="24.95" customHeight="1">
      <c r="A25" s="10">
        <v>23</v>
      </c>
      <c r="B25" s="12" t="s">
        <v>15</v>
      </c>
      <c r="C25" s="18" t="s">
        <v>76</v>
      </c>
      <c r="D25" s="12">
        <v>266.16000000000003</v>
      </c>
      <c r="E25" s="12" t="s">
        <v>15</v>
      </c>
      <c r="F25" s="13" t="s">
        <v>15</v>
      </c>
      <c r="G25" s="14">
        <v>62</v>
      </c>
      <c r="H25" s="14">
        <v>1</v>
      </c>
      <c r="I25" s="15">
        <f t="shared" si="1"/>
        <v>62</v>
      </c>
      <c r="J25" s="15">
        <v>1</v>
      </c>
      <c r="K25" s="15" t="s">
        <v>15</v>
      </c>
      <c r="L25" s="12">
        <v>1827.67</v>
      </c>
      <c r="M25" s="14">
        <v>372</v>
      </c>
      <c r="N25" s="16">
        <v>45401</v>
      </c>
      <c r="O25" s="22" t="s">
        <v>45</v>
      </c>
    </row>
    <row r="26" spans="1:15" ht="24.95" customHeight="1">
      <c r="A26" s="10">
        <v>24</v>
      </c>
      <c r="B26" s="10">
        <v>23</v>
      </c>
      <c r="C26" s="18" t="s">
        <v>319</v>
      </c>
      <c r="D26" s="12">
        <v>248</v>
      </c>
      <c r="E26" s="12">
        <v>371.6</v>
      </c>
      <c r="F26" s="13">
        <f>(D26-E26)/E26</f>
        <v>-0.33261571582346611</v>
      </c>
      <c r="G26" s="14">
        <v>49</v>
      </c>
      <c r="H26" s="14">
        <v>5</v>
      </c>
      <c r="I26" s="15">
        <f t="shared" si="1"/>
        <v>9.8000000000000007</v>
      </c>
      <c r="J26" s="15">
        <v>5</v>
      </c>
      <c r="K26" s="15">
        <v>3</v>
      </c>
      <c r="L26" s="12">
        <v>1247.5999999999999</v>
      </c>
      <c r="M26" s="14">
        <v>248</v>
      </c>
      <c r="N26" s="16">
        <v>45625</v>
      </c>
      <c r="O26" s="22" t="s">
        <v>240</v>
      </c>
    </row>
    <row r="27" spans="1:15" ht="24.95" customHeight="1">
      <c r="A27" s="10">
        <v>25</v>
      </c>
      <c r="B27" s="10">
        <v>13</v>
      </c>
      <c r="C27" s="18" t="s">
        <v>294</v>
      </c>
      <c r="D27" s="12">
        <v>230</v>
      </c>
      <c r="E27" s="12">
        <v>2583</v>
      </c>
      <c r="F27" s="13">
        <f>(D27-E27)/E27</f>
        <v>-0.91095625241966705</v>
      </c>
      <c r="G27" s="14">
        <v>51</v>
      </c>
      <c r="H27" s="12" t="s">
        <v>15</v>
      </c>
      <c r="I27" s="12" t="s">
        <v>15</v>
      </c>
      <c r="J27" s="15">
        <v>3</v>
      </c>
      <c r="K27" s="15">
        <v>6</v>
      </c>
      <c r="L27" s="12">
        <v>88995</v>
      </c>
      <c r="M27" s="14">
        <v>16646</v>
      </c>
      <c r="N27" s="16">
        <v>45604</v>
      </c>
      <c r="O27" s="22" t="s">
        <v>13</v>
      </c>
    </row>
    <row r="28" spans="1:15" ht="24.95" customHeight="1">
      <c r="A28" s="10">
        <v>26</v>
      </c>
      <c r="B28" s="10">
        <v>25</v>
      </c>
      <c r="C28" s="11" t="s">
        <v>267</v>
      </c>
      <c r="D28" s="12">
        <v>224.87</v>
      </c>
      <c r="E28" s="12">
        <v>283.60000000000002</v>
      </c>
      <c r="F28" s="13">
        <f>(D28-E28)/E28</f>
        <v>-0.20708744710860372</v>
      </c>
      <c r="G28" s="14">
        <v>29</v>
      </c>
      <c r="H28" s="14">
        <v>2</v>
      </c>
      <c r="I28" s="15">
        <f>G28/H28</f>
        <v>14.5</v>
      </c>
      <c r="J28" s="15">
        <v>1</v>
      </c>
      <c r="K28" s="15">
        <v>9</v>
      </c>
      <c r="L28" s="12">
        <v>170148.34</v>
      </c>
      <c r="M28" s="14">
        <v>23233</v>
      </c>
      <c r="N28" s="16">
        <v>45583</v>
      </c>
      <c r="O28" s="22" t="s">
        <v>115</v>
      </c>
    </row>
    <row r="29" spans="1:15" s="53" customFormat="1" ht="24.95" customHeight="1">
      <c r="A29" s="10">
        <v>27</v>
      </c>
      <c r="B29" s="10">
        <v>14</v>
      </c>
      <c r="C29" s="18" t="s">
        <v>229</v>
      </c>
      <c r="D29" s="12">
        <v>156.80000000000001</v>
      </c>
      <c r="E29" s="12">
        <v>2548.54</v>
      </c>
      <c r="F29" s="13">
        <f>(D29-E29)/E29</f>
        <v>-0.93847457760129327</v>
      </c>
      <c r="G29" s="14">
        <v>31</v>
      </c>
      <c r="H29" s="14">
        <v>2</v>
      </c>
      <c r="I29" s="15">
        <f>G29/H29</f>
        <v>15.5</v>
      </c>
      <c r="J29" s="15">
        <v>1</v>
      </c>
      <c r="K29" s="15">
        <v>12</v>
      </c>
      <c r="L29" s="12">
        <v>288516.82</v>
      </c>
      <c r="M29" s="14">
        <v>52772</v>
      </c>
      <c r="N29" s="16">
        <v>45562</v>
      </c>
      <c r="O29" s="27" t="s">
        <v>11</v>
      </c>
    </row>
    <row r="30" spans="1:15" s="53" customFormat="1" ht="24.95" customHeight="1">
      <c r="A30" s="10">
        <v>28</v>
      </c>
      <c r="B30" s="10">
        <v>21</v>
      </c>
      <c r="C30" s="18" t="s">
        <v>274</v>
      </c>
      <c r="D30" s="12">
        <v>130.6</v>
      </c>
      <c r="E30" s="12">
        <v>511.1</v>
      </c>
      <c r="F30" s="13">
        <f>(D30-E30)/E30</f>
        <v>-0.74447270592838977</v>
      </c>
      <c r="G30" s="14">
        <v>16</v>
      </c>
      <c r="H30" s="14">
        <v>1</v>
      </c>
      <c r="I30" s="15">
        <f>G30/H30</f>
        <v>16</v>
      </c>
      <c r="J30" s="15">
        <v>1</v>
      </c>
      <c r="K30" s="15">
        <v>8</v>
      </c>
      <c r="L30" s="12">
        <v>92737.500000000015</v>
      </c>
      <c r="M30" s="14">
        <v>13695</v>
      </c>
      <c r="N30" s="16">
        <v>45590</v>
      </c>
      <c r="O30" s="22" t="s">
        <v>14</v>
      </c>
    </row>
    <row r="31" spans="1:15" s="53" customFormat="1" ht="24.95" customHeight="1">
      <c r="A31" s="10">
        <v>29</v>
      </c>
      <c r="B31" s="15" t="s">
        <v>15</v>
      </c>
      <c r="C31" s="18" t="s">
        <v>155</v>
      </c>
      <c r="D31" s="12">
        <v>40</v>
      </c>
      <c r="E31" s="12" t="s">
        <v>15</v>
      </c>
      <c r="F31" s="12" t="s">
        <v>15</v>
      </c>
      <c r="G31" s="14">
        <v>16</v>
      </c>
      <c r="H31" s="14">
        <v>4</v>
      </c>
      <c r="I31" s="15">
        <f>G31/H31</f>
        <v>4</v>
      </c>
      <c r="J31" s="15">
        <v>4</v>
      </c>
      <c r="K31" s="15" t="s">
        <v>15</v>
      </c>
      <c r="L31" s="12">
        <v>172445.47999999998</v>
      </c>
      <c r="M31" s="14">
        <v>36177</v>
      </c>
      <c r="N31" s="16">
        <v>44925</v>
      </c>
      <c r="O31" s="22" t="s">
        <v>14</v>
      </c>
    </row>
    <row r="32" spans="1:15" s="53" customFormat="1" ht="24.95" customHeight="1">
      <c r="A32" s="10">
        <v>30</v>
      </c>
      <c r="B32" s="12" t="s">
        <v>15</v>
      </c>
      <c r="C32" s="18" t="s">
        <v>336</v>
      </c>
      <c r="D32" s="12">
        <v>35</v>
      </c>
      <c r="E32" s="12" t="s">
        <v>15</v>
      </c>
      <c r="F32" s="12" t="s">
        <v>15</v>
      </c>
      <c r="G32" s="14">
        <v>14</v>
      </c>
      <c r="H32" s="14">
        <v>7</v>
      </c>
      <c r="I32" s="15">
        <f>G32/H32</f>
        <v>2</v>
      </c>
      <c r="J32" s="15">
        <v>4</v>
      </c>
      <c r="K32" s="15" t="s">
        <v>15</v>
      </c>
      <c r="L32" s="12">
        <v>186577.31</v>
      </c>
      <c r="M32" s="14">
        <v>37180</v>
      </c>
      <c r="N32" s="16">
        <v>44568</v>
      </c>
      <c r="O32" s="22" t="s">
        <v>115</v>
      </c>
    </row>
    <row r="33" spans="1:15" ht="24.95" customHeight="1">
      <c r="A33" s="34" t="s">
        <v>24</v>
      </c>
      <c r="B33" s="43" t="s">
        <v>24</v>
      </c>
      <c r="C33" s="35" t="s">
        <v>107</v>
      </c>
      <c r="D33" s="36">
        <f>SUBTOTAL(109,Table132345678910111213141516171819261920212223242528272930[Pajamos 
(GBO)])</f>
        <v>244789.91999999998</v>
      </c>
      <c r="E33" s="36" t="s">
        <v>339</v>
      </c>
      <c r="F33" s="37">
        <f t="shared" ref="F33" si="3">(D33-E33)/E33</f>
        <v>-0.31619680264146627</v>
      </c>
      <c r="G33" s="38">
        <f>SUBTOTAL(109,Table132345678910111213141516171819261920212223242528272930[Žiūrovų sk. 
(ADM)])</f>
        <v>36623</v>
      </c>
      <c r="H33" s="34"/>
      <c r="I33" s="34"/>
      <c r="J33" s="34"/>
      <c r="K33" s="43"/>
      <c r="L33" s="39"/>
      <c r="M33" s="50"/>
      <c r="N33" s="34"/>
      <c r="O33" s="34" t="s">
        <v>24</v>
      </c>
    </row>
    <row r="34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1" sqref="C21:O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9CBB-06BA-4A3D-90F4-19CF68E45212}">
  <dimension ref="A1:O36"/>
  <sheetViews>
    <sheetView topLeftCell="A17" zoomScale="60" zoomScaleNormal="60" workbookViewId="0">
      <selection activeCell="C30" sqref="C30:O30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4">
        <v>1</v>
      </c>
      <c r="C3" s="52" t="s">
        <v>321</v>
      </c>
      <c r="D3" s="6">
        <v>180084.64</v>
      </c>
      <c r="E3" s="6">
        <v>248354.97</v>
      </c>
      <c r="F3" s="46">
        <f>(D3-E3)/E3</f>
        <v>-0.27489013004249518</v>
      </c>
      <c r="G3" s="7">
        <v>27507</v>
      </c>
      <c r="H3" s="7">
        <v>266</v>
      </c>
      <c r="I3" s="8">
        <f>G3/H3</f>
        <v>103.40977443609023</v>
      </c>
      <c r="J3" s="8">
        <v>31</v>
      </c>
      <c r="K3" s="8">
        <v>2</v>
      </c>
      <c r="L3" s="6">
        <v>485748.07</v>
      </c>
      <c r="M3" s="7">
        <v>77662</v>
      </c>
      <c r="N3" s="9">
        <v>45625</v>
      </c>
      <c r="O3" s="23" t="s">
        <v>18</v>
      </c>
    </row>
    <row r="4" spans="1:15" ht="24.95" customHeight="1">
      <c r="A4" s="4">
        <v>2</v>
      </c>
      <c r="B4" s="4">
        <v>2</v>
      </c>
      <c r="C4" s="52" t="s">
        <v>304</v>
      </c>
      <c r="D4" s="6">
        <v>42940</v>
      </c>
      <c r="E4" s="6">
        <v>71154.350000000006</v>
      </c>
      <c r="F4" s="46">
        <f>(D4-E4)/E4</f>
        <v>-0.39652319218712562</v>
      </c>
      <c r="G4" s="7">
        <v>4961</v>
      </c>
      <c r="H4" s="7">
        <v>102</v>
      </c>
      <c r="I4" s="8">
        <f>G4/H4</f>
        <v>48.637254901960787</v>
      </c>
      <c r="J4" s="8">
        <v>16</v>
      </c>
      <c r="K4" s="8">
        <v>4</v>
      </c>
      <c r="L4" s="6">
        <v>573707.43999999994</v>
      </c>
      <c r="M4" s="7">
        <v>68576</v>
      </c>
      <c r="N4" s="9">
        <v>45611</v>
      </c>
      <c r="O4" s="23" t="s">
        <v>115</v>
      </c>
    </row>
    <row r="5" spans="1:15" ht="24.95" customHeight="1">
      <c r="A5" s="4">
        <v>3</v>
      </c>
      <c r="B5" s="8" t="s">
        <v>17</v>
      </c>
      <c r="C5" s="52" t="s">
        <v>327</v>
      </c>
      <c r="D5" s="6">
        <v>40924.82</v>
      </c>
      <c r="E5" s="6" t="s">
        <v>15</v>
      </c>
      <c r="F5" s="46" t="s">
        <v>15</v>
      </c>
      <c r="G5" s="7">
        <v>6108</v>
      </c>
      <c r="H5" s="7">
        <v>127</v>
      </c>
      <c r="I5" s="8">
        <f>G5/H5</f>
        <v>48.094488188976378</v>
      </c>
      <c r="J5" s="8">
        <v>28</v>
      </c>
      <c r="K5" s="8">
        <v>1</v>
      </c>
      <c r="L5" s="6">
        <v>43898.49</v>
      </c>
      <c r="M5" s="7">
        <v>6594</v>
      </c>
      <c r="N5" s="9">
        <v>45632</v>
      </c>
      <c r="O5" s="23" t="s">
        <v>45</v>
      </c>
    </row>
    <row r="6" spans="1:15" ht="24.95" customHeight="1">
      <c r="A6" s="4">
        <v>4</v>
      </c>
      <c r="B6" s="8" t="s">
        <v>17</v>
      </c>
      <c r="C6" s="52" t="s">
        <v>323</v>
      </c>
      <c r="D6" s="6">
        <v>17502</v>
      </c>
      <c r="E6" s="6" t="s">
        <v>15</v>
      </c>
      <c r="F6" s="6" t="s">
        <v>15</v>
      </c>
      <c r="G6" s="7">
        <v>2419</v>
      </c>
      <c r="H6" s="8" t="s">
        <v>15</v>
      </c>
      <c r="I6" s="8" t="s">
        <v>15</v>
      </c>
      <c r="J6" s="8">
        <v>16</v>
      </c>
      <c r="K6" s="8">
        <v>1</v>
      </c>
      <c r="L6" s="6">
        <v>17502</v>
      </c>
      <c r="M6" s="7">
        <v>2419</v>
      </c>
      <c r="N6" s="9">
        <v>45632</v>
      </c>
      <c r="O6" s="23" t="s">
        <v>13</v>
      </c>
    </row>
    <row r="7" spans="1:15" ht="24.95" customHeight="1">
      <c r="A7" s="4">
        <v>5</v>
      </c>
      <c r="B7" s="4">
        <v>3</v>
      </c>
      <c r="C7" s="52" t="s">
        <v>283</v>
      </c>
      <c r="D7" s="6">
        <v>16095</v>
      </c>
      <c r="E7" s="6">
        <v>28479</v>
      </c>
      <c r="F7" s="46">
        <f>(D7-E7)/E7</f>
        <v>-0.43484672916886125</v>
      </c>
      <c r="G7" s="7">
        <v>2122</v>
      </c>
      <c r="H7" s="8" t="s">
        <v>15</v>
      </c>
      <c r="I7" s="8" t="s">
        <v>15</v>
      </c>
      <c r="J7" s="8" t="s">
        <v>15</v>
      </c>
      <c r="K7" s="8">
        <v>6</v>
      </c>
      <c r="L7" s="6">
        <v>520388</v>
      </c>
      <c r="M7" s="7">
        <v>73163</v>
      </c>
      <c r="N7" s="9">
        <v>45597</v>
      </c>
      <c r="O7" s="23" t="s">
        <v>284</v>
      </c>
    </row>
    <row r="8" spans="1:15" ht="24.95" customHeight="1">
      <c r="A8" s="4">
        <v>6</v>
      </c>
      <c r="B8" s="4">
        <v>4</v>
      </c>
      <c r="C8" s="52" t="s">
        <v>320</v>
      </c>
      <c r="D8" s="6">
        <v>14053.01</v>
      </c>
      <c r="E8" s="6">
        <v>24473.58</v>
      </c>
      <c r="F8" s="46">
        <f>(D8-E8)/E8</f>
        <v>-0.42578854421788725</v>
      </c>
      <c r="G8" s="7">
        <v>2041</v>
      </c>
      <c r="H8" s="7">
        <v>63</v>
      </c>
      <c r="I8" s="8">
        <f>G8/H8</f>
        <v>32.396825396825399</v>
      </c>
      <c r="J8" s="8">
        <v>16</v>
      </c>
      <c r="K8" s="8">
        <v>2</v>
      </c>
      <c r="L8" s="6">
        <v>55962.33</v>
      </c>
      <c r="M8" s="7">
        <v>8424</v>
      </c>
      <c r="N8" s="9">
        <v>45625</v>
      </c>
      <c r="O8" s="23" t="s">
        <v>11</v>
      </c>
    </row>
    <row r="9" spans="1:15" ht="24.95" customHeight="1">
      <c r="A9" s="4">
        <v>7</v>
      </c>
      <c r="B9" s="8" t="s">
        <v>17</v>
      </c>
      <c r="C9" s="52" t="s">
        <v>326</v>
      </c>
      <c r="D9" s="6">
        <v>8582.01</v>
      </c>
      <c r="E9" s="6" t="s">
        <v>15</v>
      </c>
      <c r="F9" s="46" t="s">
        <v>15</v>
      </c>
      <c r="G9" s="7">
        <v>1163</v>
      </c>
      <c r="H9" s="7">
        <v>89</v>
      </c>
      <c r="I9" s="8">
        <v>24.111111111111111</v>
      </c>
      <c r="J9" s="8">
        <v>15</v>
      </c>
      <c r="K9" s="8">
        <v>1</v>
      </c>
      <c r="L9" s="6">
        <v>10163.459999999999</v>
      </c>
      <c r="M9" s="7">
        <v>1380</v>
      </c>
      <c r="N9" s="9">
        <v>45632</v>
      </c>
      <c r="O9" s="23" t="s">
        <v>12</v>
      </c>
    </row>
    <row r="10" spans="1:15" ht="24.95" customHeight="1">
      <c r="A10" s="4">
        <v>8</v>
      </c>
      <c r="B10" s="4">
        <v>6</v>
      </c>
      <c r="C10" s="52" t="s">
        <v>312</v>
      </c>
      <c r="D10" s="6">
        <v>8434.43</v>
      </c>
      <c r="E10" s="6">
        <v>11744.47</v>
      </c>
      <c r="F10" s="46">
        <f>(D10-E10)/E10</f>
        <v>-0.28183817575420594</v>
      </c>
      <c r="G10" s="7">
        <v>1079</v>
      </c>
      <c r="H10" s="7">
        <v>26</v>
      </c>
      <c r="I10" s="8">
        <f>G10/H10</f>
        <v>41.5</v>
      </c>
      <c r="J10" s="8">
        <v>9</v>
      </c>
      <c r="K10" s="8">
        <v>3</v>
      </c>
      <c r="L10" s="6">
        <v>59500.549999999996</v>
      </c>
      <c r="M10" s="7">
        <v>8433</v>
      </c>
      <c r="N10" s="9">
        <v>45618</v>
      </c>
      <c r="O10" s="23" t="s">
        <v>14</v>
      </c>
    </row>
    <row r="11" spans="1:15" ht="24.95" customHeight="1">
      <c r="A11" s="4">
        <v>9</v>
      </c>
      <c r="B11" s="4">
        <v>5</v>
      </c>
      <c r="C11" s="5" t="s">
        <v>295</v>
      </c>
      <c r="D11" s="6">
        <v>7005.37</v>
      </c>
      <c r="E11" s="6">
        <v>13596.59</v>
      </c>
      <c r="F11" s="46">
        <f>(D11-E11)/E11</f>
        <v>-0.48477007837994673</v>
      </c>
      <c r="G11" s="7">
        <v>980</v>
      </c>
      <c r="H11" s="8">
        <v>21</v>
      </c>
      <c r="I11" s="8">
        <f>G11/H11</f>
        <v>46.666666666666664</v>
      </c>
      <c r="J11" s="8">
        <v>8</v>
      </c>
      <c r="K11" s="8">
        <v>5</v>
      </c>
      <c r="L11" s="6">
        <v>131670.69</v>
      </c>
      <c r="M11" s="7">
        <v>19530</v>
      </c>
      <c r="N11" s="9">
        <v>45604</v>
      </c>
      <c r="O11" s="23" t="s">
        <v>12</v>
      </c>
    </row>
    <row r="12" spans="1:15" ht="24.95" customHeight="1">
      <c r="A12" s="4">
        <v>10</v>
      </c>
      <c r="B12" s="8" t="s">
        <v>224</v>
      </c>
      <c r="C12" s="52" t="s">
        <v>328</v>
      </c>
      <c r="D12" s="6">
        <v>3570</v>
      </c>
      <c r="E12" s="6" t="s">
        <v>15</v>
      </c>
      <c r="F12" s="6" t="s">
        <v>15</v>
      </c>
      <c r="G12" s="7">
        <v>610</v>
      </c>
      <c r="H12" s="8" t="s">
        <v>15</v>
      </c>
      <c r="I12" s="8" t="s">
        <v>15</v>
      </c>
      <c r="J12" s="8">
        <v>2</v>
      </c>
      <c r="K12" s="8">
        <v>0</v>
      </c>
      <c r="L12" s="6">
        <v>3570</v>
      </c>
      <c r="M12" s="7">
        <v>610</v>
      </c>
      <c r="N12" s="9" t="s">
        <v>222</v>
      </c>
      <c r="O12" s="23" t="s">
        <v>13</v>
      </c>
    </row>
    <row r="13" spans="1:15" ht="24.95" customHeight="1">
      <c r="A13" s="4">
        <v>11</v>
      </c>
      <c r="B13" s="4">
        <v>8</v>
      </c>
      <c r="C13" s="52" t="s">
        <v>278</v>
      </c>
      <c r="D13" s="6">
        <v>2680.97</v>
      </c>
      <c r="E13" s="6">
        <v>6526.37</v>
      </c>
      <c r="F13" s="46">
        <f>(D13-E13)/E13</f>
        <v>-0.58920962188781822</v>
      </c>
      <c r="G13" s="7">
        <v>520</v>
      </c>
      <c r="H13" s="7">
        <v>22</v>
      </c>
      <c r="I13" s="8">
        <f>G13/H13</f>
        <v>23.636363636363637</v>
      </c>
      <c r="J13" s="8">
        <v>9</v>
      </c>
      <c r="K13" s="8">
        <v>7</v>
      </c>
      <c r="L13" s="6">
        <v>275053.34999999998</v>
      </c>
      <c r="M13" s="7">
        <v>49619</v>
      </c>
      <c r="N13" s="9">
        <v>45590</v>
      </c>
      <c r="O13" s="23" t="s">
        <v>45</v>
      </c>
    </row>
    <row r="14" spans="1:15" ht="24.95" customHeight="1">
      <c r="A14" s="4">
        <v>12</v>
      </c>
      <c r="B14" s="4">
        <v>7</v>
      </c>
      <c r="C14" s="52" t="s">
        <v>294</v>
      </c>
      <c r="D14" s="6">
        <v>2583</v>
      </c>
      <c r="E14" s="6">
        <v>7596</v>
      </c>
      <c r="F14" s="46">
        <f>(D14-E14)/E14</f>
        <v>-0.65995260663507105</v>
      </c>
      <c r="G14" s="7">
        <v>452</v>
      </c>
      <c r="H14" s="46" t="s">
        <v>15</v>
      </c>
      <c r="I14" s="46" t="s">
        <v>15</v>
      </c>
      <c r="J14" s="8">
        <v>10</v>
      </c>
      <c r="K14" s="8">
        <v>5</v>
      </c>
      <c r="L14" s="6">
        <v>86392</v>
      </c>
      <c r="M14" s="7">
        <v>16057</v>
      </c>
      <c r="N14" s="9">
        <v>45604</v>
      </c>
      <c r="O14" s="23" t="s">
        <v>13</v>
      </c>
    </row>
    <row r="15" spans="1:15" ht="24.95" customHeight="1">
      <c r="A15" s="4">
        <v>13</v>
      </c>
      <c r="B15" s="4">
        <v>10</v>
      </c>
      <c r="C15" s="52" t="s">
        <v>229</v>
      </c>
      <c r="D15" s="6">
        <v>2548.54</v>
      </c>
      <c r="E15" s="6">
        <v>3068.65</v>
      </c>
      <c r="F15" s="46">
        <f>(D15-E15)/E15</f>
        <v>-0.16949147019047467</v>
      </c>
      <c r="G15" s="7">
        <v>429</v>
      </c>
      <c r="H15" s="7">
        <v>7</v>
      </c>
      <c r="I15" s="8">
        <f>G15/H15</f>
        <v>61.285714285714285</v>
      </c>
      <c r="J15" s="8">
        <v>3</v>
      </c>
      <c r="K15" s="8">
        <v>11</v>
      </c>
      <c r="L15" s="6">
        <v>288137.57</v>
      </c>
      <c r="M15" s="7">
        <v>52697</v>
      </c>
      <c r="N15" s="9">
        <v>45562</v>
      </c>
      <c r="O15" s="54" t="s">
        <v>11</v>
      </c>
    </row>
    <row r="16" spans="1:15" ht="24.95" customHeight="1">
      <c r="A16" s="4">
        <v>14</v>
      </c>
      <c r="B16" s="15" t="s">
        <v>17</v>
      </c>
      <c r="C16" s="18" t="s">
        <v>330</v>
      </c>
      <c r="D16" s="12">
        <v>2160</v>
      </c>
      <c r="E16" s="12" t="s">
        <v>15</v>
      </c>
      <c r="F16" s="13" t="s">
        <v>15</v>
      </c>
      <c r="G16" s="14">
        <v>300</v>
      </c>
      <c r="H16" s="14">
        <v>11</v>
      </c>
      <c r="I16" s="15">
        <v>26.666666666666668</v>
      </c>
      <c r="J16" s="15">
        <v>6</v>
      </c>
      <c r="K16" s="15">
        <v>1</v>
      </c>
      <c r="L16" s="12">
        <v>4320</v>
      </c>
      <c r="M16" s="14">
        <v>600</v>
      </c>
      <c r="N16" s="16">
        <v>45632</v>
      </c>
      <c r="O16" s="22" t="s">
        <v>331</v>
      </c>
    </row>
    <row r="17" spans="1:15" ht="24.95" customHeight="1">
      <c r="A17" s="4">
        <v>15</v>
      </c>
      <c r="B17" s="4">
        <v>9</v>
      </c>
      <c r="C17" s="52" t="s">
        <v>275</v>
      </c>
      <c r="D17" s="6">
        <v>1828.92</v>
      </c>
      <c r="E17" s="6">
        <v>3161.66</v>
      </c>
      <c r="F17" s="46">
        <f>(D17-E17)/E17</f>
        <v>-0.42153172700416863</v>
      </c>
      <c r="G17" s="7">
        <v>255</v>
      </c>
      <c r="H17" s="7">
        <v>8</v>
      </c>
      <c r="I17" s="8">
        <f>G17/H17</f>
        <v>31.875</v>
      </c>
      <c r="J17" s="8">
        <v>3</v>
      </c>
      <c r="K17" s="8">
        <v>7</v>
      </c>
      <c r="L17" s="6">
        <v>435580.63</v>
      </c>
      <c r="M17" s="7">
        <v>55747</v>
      </c>
      <c r="N17" s="9">
        <v>45590</v>
      </c>
      <c r="O17" s="54" t="s">
        <v>11</v>
      </c>
    </row>
    <row r="18" spans="1:15" ht="24.95" customHeight="1">
      <c r="A18" s="4">
        <v>16</v>
      </c>
      <c r="B18" s="4">
        <v>17</v>
      </c>
      <c r="C18" s="52" t="s">
        <v>315</v>
      </c>
      <c r="D18" s="6">
        <v>1271.4000000000001</v>
      </c>
      <c r="E18" s="6">
        <v>590.80000000000018</v>
      </c>
      <c r="F18" s="46">
        <f>(D18-E18)/E18</f>
        <v>1.1519972918077179</v>
      </c>
      <c r="G18" s="7">
        <v>199</v>
      </c>
      <c r="H18" s="7">
        <v>7</v>
      </c>
      <c r="I18" s="8">
        <f>G18/H18</f>
        <v>28.428571428571427</v>
      </c>
      <c r="J18" s="8">
        <v>5</v>
      </c>
      <c r="K18" s="8">
        <v>3</v>
      </c>
      <c r="L18" s="6">
        <v>5992.81</v>
      </c>
      <c r="M18" s="7">
        <v>951</v>
      </c>
      <c r="N18" s="9">
        <v>45618</v>
      </c>
      <c r="O18" s="23" t="s">
        <v>80</v>
      </c>
    </row>
    <row r="19" spans="1:15" ht="24.95" customHeight="1">
      <c r="A19" s="4">
        <v>17</v>
      </c>
      <c r="B19" s="4">
        <v>11</v>
      </c>
      <c r="C19" s="52" t="s">
        <v>306</v>
      </c>
      <c r="D19" s="6">
        <v>876.39999999999964</v>
      </c>
      <c r="E19" s="6">
        <v>2969.5000000000005</v>
      </c>
      <c r="F19" s="46">
        <f>(D19-E19)/E19</f>
        <v>-0.70486613908065343</v>
      </c>
      <c r="G19" s="7">
        <v>131</v>
      </c>
      <c r="H19" s="7">
        <v>3</v>
      </c>
      <c r="I19" s="8">
        <f>G19/H19</f>
        <v>43.666666666666664</v>
      </c>
      <c r="J19" s="8">
        <v>2</v>
      </c>
      <c r="K19" s="8">
        <v>4</v>
      </c>
      <c r="L19" s="6">
        <v>20579.839999999997</v>
      </c>
      <c r="M19" s="7">
        <v>2897</v>
      </c>
      <c r="N19" s="9">
        <v>45611</v>
      </c>
      <c r="O19" s="23" t="s">
        <v>80</v>
      </c>
    </row>
    <row r="20" spans="1:15" ht="24.95" customHeight="1">
      <c r="A20" s="4">
        <v>18</v>
      </c>
      <c r="B20" s="4">
        <v>18</v>
      </c>
      <c r="C20" s="52" t="s">
        <v>225</v>
      </c>
      <c r="D20" s="6">
        <v>821</v>
      </c>
      <c r="E20" s="6">
        <v>590</v>
      </c>
      <c r="F20" s="46">
        <f>(D20-E20)/E20</f>
        <v>0.39152542372881355</v>
      </c>
      <c r="G20" s="7">
        <v>110</v>
      </c>
      <c r="H20" s="7">
        <v>6</v>
      </c>
      <c r="I20" s="8">
        <f>G20/H20</f>
        <v>18.333333333333332</v>
      </c>
      <c r="J20" s="8">
        <v>2</v>
      </c>
      <c r="K20" s="8">
        <v>13</v>
      </c>
      <c r="L20" s="6">
        <v>118478.03</v>
      </c>
      <c r="M20" s="7">
        <v>17817</v>
      </c>
      <c r="N20" s="9">
        <v>45548</v>
      </c>
      <c r="O20" s="54" t="s">
        <v>11</v>
      </c>
    </row>
    <row r="21" spans="1:15" ht="24.95" customHeight="1">
      <c r="A21" s="4">
        <v>19</v>
      </c>
      <c r="B21" s="4">
        <v>15</v>
      </c>
      <c r="C21" s="52" t="s">
        <v>241</v>
      </c>
      <c r="D21" s="6">
        <v>668.1</v>
      </c>
      <c r="E21" s="6">
        <v>618.92999999999995</v>
      </c>
      <c r="F21" s="46">
        <f>(D21-E21)/E21</f>
        <v>7.9443555814066341E-2</v>
      </c>
      <c r="G21" s="7">
        <v>97</v>
      </c>
      <c r="H21" s="7">
        <v>3</v>
      </c>
      <c r="I21" s="8">
        <f>G21/H21</f>
        <v>32.333333333333336</v>
      </c>
      <c r="J21" s="8">
        <v>3</v>
      </c>
      <c r="K21" s="8">
        <v>11</v>
      </c>
      <c r="L21" s="6">
        <v>128784.30000000003</v>
      </c>
      <c r="M21" s="7">
        <v>19079</v>
      </c>
      <c r="N21" s="9">
        <v>45562</v>
      </c>
      <c r="O21" s="54" t="s">
        <v>14</v>
      </c>
    </row>
    <row r="22" spans="1:15" ht="24.95" customHeight="1">
      <c r="A22" s="4">
        <v>20</v>
      </c>
      <c r="B22" s="15" t="s">
        <v>17</v>
      </c>
      <c r="C22" s="52" t="s">
        <v>324</v>
      </c>
      <c r="D22" s="6">
        <v>611</v>
      </c>
      <c r="E22" s="6" t="s">
        <v>15</v>
      </c>
      <c r="F22" s="6" t="s">
        <v>15</v>
      </c>
      <c r="G22" s="7">
        <v>353</v>
      </c>
      <c r="H22" s="8" t="s">
        <v>15</v>
      </c>
      <c r="I22" s="8" t="s">
        <v>15</v>
      </c>
      <c r="J22" s="8">
        <v>4</v>
      </c>
      <c r="K22" s="8">
        <v>1</v>
      </c>
      <c r="L22" s="6">
        <v>611</v>
      </c>
      <c r="M22" s="7">
        <v>353</v>
      </c>
      <c r="N22" s="9">
        <v>45632</v>
      </c>
      <c r="O22" s="23" t="s">
        <v>325</v>
      </c>
    </row>
    <row r="23" spans="1:15" ht="24.95" customHeight="1">
      <c r="A23" s="4">
        <v>21</v>
      </c>
      <c r="B23" s="4">
        <v>14</v>
      </c>
      <c r="C23" s="52" t="s">
        <v>274</v>
      </c>
      <c r="D23" s="6">
        <v>511.1</v>
      </c>
      <c r="E23" s="6">
        <v>829.22</v>
      </c>
      <c r="F23" s="46">
        <f>(D23-E23)/E23</f>
        <v>-0.3836376353681773</v>
      </c>
      <c r="G23" s="7">
        <v>84</v>
      </c>
      <c r="H23" s="7">
        <v>3</v>
      </c>
      <c r="I23" s="8">
        <f t="shared" ref="I23:I30" si="0">G23/H23</f>
        <v>28</v>
      </c>
      <c r="J23" s="8">
        <v>3</v>
      </c>
      <c r="K23" s="8">
        <v>7</v>
      </c>
      <c r="L23" s="6">
        <v>92315.900000000009</v>
      </c>
      <c r="M23" s="7">
        <v>13636</v>
      </c>
      <c r="N23" s="9">
        <v>45590</v>
      </c>
      <c r="O23" s="23" t="s">
        <v>14</v>
      </c>
    </row>
    <row r="24" spans="1:15" ht="24.95" customHeight="1">
      <c r="A24" s="4">
        <v>22</v>
      </c>
      <c r="B24" s="4">
        <v>13</v>
      </c>
      <c r="C24" s="52" t="s">
        <v>314</v>
      </c>
      <c r="D24" s="6">
        <v>404</v>
      </c>
      <c r="E24" s="6">
        <v>1005.23</v>
      </c>
      <c r="F24" s="46">
        <f>(D24-E24)/E24</f>
        <v>-0.59810192692219688</v>
      </c>
      <c r="G24" s="7">
        <v>71</v>
      </c>
      <c r="H24" s="7">
        <v>3</v>
      </c>
      <c r="I24" s="8">
        <f t="shared" si="0"/>
        <v>23.666666666666668</v>
      </c>
      <c r="J24" s="8">
        <v>2</v>
      </c>
      <c r="K24" s="8">
        <v>3</v>
      </c>
      <c r="L24" s="6">
        <v>8816.6500000000015</v>
      </c>
      <c r="M24" s="7">
        <v>1595</v>
      </c>
      <c r="N24" s="9">
        <v>45618</v>
      </c>
      <c r="O24" s="23" t="s">
        <v>80</v>
      </c>
    </row>
    <row r="25" spans="1:15" s="53" customFormat="1" ht="24.95" customHeight="1">
      <c r="A25" s="4">
        <v>23</v>
      </c>
      <c r="B25" s="4">
        <v>21</v>
      </c>
      <c r="C25" s="52" t="s">
        <v>319</v>
      </c>
      <c r="D25" s="6">
        <v>371.6</v>
      </c>
      <c r="E25" s="6">
        <v>502.5</v>
      </c>
      <c r="F25" s="46">
        <f>(D25-E25)/E25</f>
        <v>-0.26049751243781089</v>
      </c>
      <c r="G25" s="7">
        <v>72</v>
      </c>
      <c r="H25" s="7">
        <v>5</v>
      </c>
      <c r="I25" s="8">
        <f t="shared" si="0"/>
        <v>14.4</v>
      </c>
      <c r="J25" s="8">
        <v>5</v>
      </c>
      <c r="K25" s="8">
        <v>2</v>
      </c>
      <c r="L25" s="6">
        <v>1004.6</v>
      </c>
      <c r="M25" s="7">
        <v>199</v>
      </c>
      <c r="N25" s="9">
        <v>45625</v>
      </c>
      <c r="O25" s="23" t="s">
        <v>240</v>
      </c>
    </row>
    <row r="26" spans="1:15" ht="24.95" customHeight="1">
      <c r="A26" s="4">
        <v>24</v>
      </c>
      <c r="B26" s="4">
        <v>19</v>
      </c>
      <c r="C26" s="52" t="s">
        <v>205</v>
      </c>
      <c r="D26" s="6">
        <v>352</v>
      </c>
      <c r="E26" s="6">
        <v>565.91</v>
      </c>
      <c r="F26" s="46">
        <f>(D26-E26)/E26</f>
        <v>-0.37799296707957092</v>
      </c>
      <c r="G26" s="7">
        <v>88</v>
      </c>
      <c r="H26" s="7">
        <v>1</v>
      </c>
      <c r="I26" s="8">
        <f t="shared" si="0"/>
        <v>88</v>
      </c>
      <c r="J26" s="8">
        <v>1</v>
      </c>
      <c r="K26" s="46" t="s">
        <v>15</v>
      </c>
      <c r="L26" s="6">
        <v>46730.77</v>
      </c>
      <c r="M26" s="7">
        <v>9289</v>
      </c>
      <c r="N26" s="9">
        <v>45541</v>
      </c>
      <c r="O26" s="23" t="s">
        <v>14</v>
      </c>
    </row>
    <row r="27" spans="1:15" s="53" customFormat="1" ht="24.95" customHeight="1">
      <c r="A27" s="4">
        <v>25</v>
      </c>
      <c r="B27" s="4">
        <v>20</v>
      </c>
      <c r="C27" s="5" t="s">
        <v>267</v>
      </c>
      <c r="D27" s="6">
        <v>283.60000000000002</v>
      </c>
      <c r="E27" s="6">
        <v>512</v>
      </c>
      <c r="F27" s="46">
        <f>(D27-E27)/E27</f>
        <v>-0.44609374999999996</v>
      </c>
      <c r="G27" s="7">
        <v>35</v>
      </c>
      <c r="H27" s="7">
        <v>2</v>
      </c>
      <c r="I27" s="8">
        <f t="shared" si="0"/>
        <v>17.5</v>
      </c>
      <c r="J27" s="8">
        <v>1</v>
      </c>
      <c r="K27" s="8">
        <v>8</v>
      </c>
      <c r="L27" s="6">
        <v>169923.47</v>
      </c>
      <c r="M27" s="7">
        <v>23204</v>
      </c>
      <c r="N27" s="9">
        <v>45583</v>
      </c>
      <c r="O27" s="23" t="s">
        <v>115</v>
      </c>
    </row>
    <row r="28" spans="1:15" ht="24.95" customHeight="1">
      <c r="A28" s="4">
        <v>26</v>
      </c>
      <c r="B28" s="8" t="s">
        <v>15</v>
      </c>
      <c r="C28" s="52" t="s">
        <v>250</v>
      </c>
      <c r="D28" s="6">
        <v>265.5</v>
      </c>
      <c r="E28" s="6" t="s">
        <v>15</v>
      </c>
      <c r="F28" s="6" t="s">
        <v>15</v>
      </c>
      <c r="G28" s="7">
        <v>59</v>
      </c>
      <c r="H28" s="7">
        <v>1</v>
      </c>
      <c r="I28" s="8">
        <f t="shared" si="0"/>
        <v>59</v>
      </c>
      <c r="J28" s="8">
        <v>1</v>
      </c>
      <c r="K28" s="8" t="s">
        <v>15</v>
      </c>
      <c r="L28" s="6">
        <v>63075.69</v>
      </c>
      <c r="M28" s="7">
        <v>12008</v>
      </c>
      <c r="N28" s="9">
        <v>45583</v>
      </c>
      <c r="O28" s="23" t="s">
        <v>11</v>
      </c>
    </row>
    <row r="29" spans="1:15" ht="24.95" customHeight="1">
      <c r="A29" s="4">
        <v>27</v>
      </c>
      <c r="B29" s="8" t="s">
        <v>15</v>
      </c>
      <c r="C29" s="52" t="s">
        <v>122</v>
      </c>
      <c r="D29" s="6">
        <v>207.87</v>
      </c>
      <c r="E29" s="6" t="s">
        <v>15</v>
      </c>
      <c r="F29" s="46" t="s">
        <v>15</v>
      </c>
      <c r="G29" s="7">
        <v>28</v>
      </c>
      <c r="H29" s="7">
        <v>1</v>
      </c>
      <c r="I29" s="8">
        <f t="shared" si="0"/>
        <v>28</v>
      </c>
      <c r="J29" s="8">
        <v>1</v>
      </c>
      <c r="K29" s="6" t="s">
        <v>15</v>
      </c>
      <c r="L29" s="6">
        <v>1201417.17</v>
      </c>
      <c r="M29" s="7">
        <v>208807</v>
      </c>
      <c r="N29" s="9">
        <v>45478</v>
      </c>
      <c r="O29" s="23" t="s">
        <v>45</v>
      </c>
    </row>
    <row r="30" spans="1:15" ht="24.95" customHeight="1">
      <c r="A30" s="4">
        <v>28</v>
      </c>
      <c r="B30" s="4">
        <v>12</v>
      </c>
      <c r="C30" s="52" t="s">
        <v>286</v>
      </c>
      <c r="D30" s="6">
        <v>185.7</v>
      </c>
      <c r="E30" s="6">
        <v>1417</v>
      </c>
      <c r="F30" s="46">
        <f>(D30-E30)/E30</f>
        <v>-0.86894848270995062</v>
      </c>
      <c r="G30" s="7">
        <v>30</v>
      </c>
      <c r="H30" s="7">
        <v>2</v>
      </c>
      <c r="I30" s="8">
        <f t="shared" si="0"/>
        <v>15</v>
      </c>
      <c r="J30" s="8">
        <v>2</v>
      </c>
      <c r="K30" s="8">
        <v>6</v>
      </c>
      <c r="L30" s="6">
        <v>59544.4</v>
      </c>
      <c r="M30" s="7">
        <v>8883</v>
      </c>
      <c r="N30" s="9">
        <v>45597</v>
      </c>
      <c r="O30" s="23" t="s">
        <v>11</v>
      </c>
    </row>
    <row r="31" spans="1:15" s="53" customFormat="1" ht="24.95" customHeight="1">
      <c r="A31" s="4">
        <v>29</v>
      </c>
      <c r="B31" s="4">
        <v>24</v>
      </c>
      <c r="C31" s="5" t="s">
        <v>245</v>
      </c>
      <c r="D31" s="6">
        <v>80</v>
      </c>
      <c r="E31" s="6">
        <v>150</v>
      </c>
      <c r="F31" s="46">
        <f>(D31-E31)/E31</f>
        <v>-0.46666666666666667</v>
      </c>
      <c r="G31" s="7">
        <v>16</v>
      </c>
      <c r="H31" s="8" t="s">
        <v>15</v>
      </c>
      <c r="I31" s="8" t="s">
        <v>15</v>
      </c>
      <c r="J31" s="8">
        <v>1</v>
      </c>
      <c r="K31" s="8">
        <v>9</v>
      </c>
      <c r="L31" s="6">
        <v>53851</v>
      </c>
      <c r="M31" s="7">
        <v>10480</v>
      </c>
      <c r="N31" s="9">
        <v>45576</v>
      </c>
      <c r="O31" s="23" t="s">
        <v>13</v>
      </c>
    </row>
    <row r="32" spans="1:15" ht="24.95" customHeight="1">
      <c r="A32" s="4">
        <v>30</v>
      </c>
      <c r="B32" s="4">
        <v>26</v>
      </c>
      <c r="C32" s="52" t="s">
        <v>311</v>
      </c>
      <c r="D32" s="6">
        <v>50</v>
      </c>
      <c r="E32" s="6">
        <v>48</v>
      </c>
      <c r="F32" s="46">
        <f>(D32-E32)/E32</f>
        <v>4.1666666666666664E-2</v>
      </c>
      <c r="G32" s="7">
        <v>9</v>
      </c>
      <c r="H32" s="7">
        <v>1</v>
      </c>
      <c r="I32" s="8">
        <f>G32/H32</f>
        <v>9</v>
      </c>
      <c r="J32" s="8">
        <v>1</v>
      </c>
      <c r="K32" s="8">
        <v>3</v>
      </c>
      <c r="L32" s="6">
        <v>258.60000000000002</v>
      </c>
      <c r="M32" s="7">
        <v>45</v>
      </c>
      <c r="N32" s="9">
        <v>45618</v>
      </c>
      <c r="O32" s="23" t="s">
        <v>240</v>
      </c>
    </row>
    <row r="33" spans="1:15" ht="24.95" customHeight="1">
      <c r="A33" s="4">
        <v>31</v>
      </c>
      <c r="B33" s="4">
        <v>16</v>
      </c>
      <c r="C33" s="52" t="s">
        <v>307</v>
      </c>
      <c r="D33" s="6">
        <v>17</v>
      </c>
      <c r="E33" s="6">
        <v>594.97</v>
      </c>
      <c r="F33" s="46">
        <f>(D33-E33)/E33</f>
        <v>-0.97142713077970322</v>
      </c>
      <c r="G33" s="7">
        <v>4</v>
      </c>
      <c r="H33" s="7">
        <v>1</v>
      </c>
      <c r="I33" s="8">
        <f>G33/H33</f>
        <v>4</v>
      </c>
      <c r="J33" s="8">
        <v>1</v>
      </c>
      <c r="K33" s="8">
        <v>4</v>
      </c>
      <c r="L33" s="6">
        <v>22064.94</v>
      </c>
      <c r="M33" s="7">
        <v>3992</v>
      </c>
      <c r="N33" s="9">
        <v>45611</v>
      </c>
      <c r="O33" s="23" t="s">
        <v>11</v>
      </c>
    </row>
    <row r="34" spans="1:15" ht="24.95" customHeight="1">
      <c r="A34" s="4">
        <v>32</v>
      </c>
      <c r="B34" s="8">
        <v>27</v>
      </c>
      <c r="C34" s="52" t="s">
        <v>310</v>
      </c>
      <c r="D34" s="6">
        <v>14</v>
      </c>
      <c r="E34" s="6">
        <v>38</v>
      </c>
      <c r="F34" s="46">
        <f>(D34-E34)/E34</f>
        <v>-0.63157894736842102</v>
      </c>
      <c r="G34" s="7">
        <v>2</v>
      </c>
      <c r="H34" s="46" t="s">
        <v>15</v>
      </c>
      <c r="I34" s="46" t="s">
        <v>15</v>
      </c>
      <c r="J34" s="8">
        <v>1</v>
      </c>
      <c r="K34" s="8">
        <v>3</v>
      </c>
      <c r="L34" s="6">
        <v>3037</v>
      </c>
      <c r="M34" s="7">
        <v>468</v>
      </c>
      <c r="N34" s="9">
        <v>45618</v>
      </c>
      <c r="O34" s="23" t="s">
        <v>13</v>
      </c>
    </row>
    <row r="35" spans="1:15" ht="24.95" customHeight="1">
      <c r="A35" s="34" t="s">
        <v>24</v>
      </c>
      <c r="B35" s="43" t="s">
        <v>24</v>
      </c>
      <c r="C35" s="35" t="s">
        <v>158</v>
      </c>
      <c r="D35" s="36">
        <f>SUBTOTAL(109,Table1323456789101112131415161718192619202122232425282729[Pajamos 
(GBO)])</f>
        <v>357982.97999999992</v>
      </c>
      <c r="E35" s="36" t="s">
        <v>329</v>
      </c>
      <c r="F35" s="37">
        <f t="shared" ref="F35" si="1">(D35-E35)/E35</f>
        <v>-0.1658966454868904</v>
      </c>
      <c r="G35" s="38">
        <f>SUBTOTAL(109,Table1323456789101112131415161718192619202122232425282729[Žiūrovų sk. 
(ADM)])</f>
        <v>52334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0D76-2121-4C1E-8CAE-B4DEA2D3CC5C}">
  <dimension ref="A1:O31"/>
  <sheetViews>
    <sheetView zoomScale="60" zoomScaleNormal="60" workbookViewId="0">
      <selection activeCell="C25" sqref="C25:O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8" t="s">
        <v>17</v>
      </c>
      <c r="C3" s="52" t="s">
        <v>321</v>
      </c>
      <c r="D3" s="6">
        <v>248354.97</v>
      </c>
      <c r="E3" s="6" t="s">
        <v>15</v>
      </c>
      <c r="F3" s="46" t="s">
        <v>15</v>
      </c>
      <c r="G3" s="7">
        <v>39627</v>
      </c>
      <c r="H3" s="7">
        <v>313</v>
      </c>
      <c r="I3" s="8">
        <f>G3/H3</f>
        <v>126.60383386581469</v>
      </c>
      <c r="J3" s="8">
        <v>34</v>
      </c>
      <c r="K3" s="8">
        <v>1</v>
      </c>
      <c r="L3" s="6">
        <v>258625.46</v>
      </c>
      <c r="M3" s="7">
        <v>41491</v>
      </c>
      <c r="N3" s="9">
        <v>45625</v>
      </c>
      <c r="O3" s="23" t="s">
        <v>18</v>
      </c>
    </row>
    <row r="4" spans="1:15" ht="24.95" customHeight="1">
      <c r="A4" s="4">
        <v>2</v>
      </c>
      <c r="B4" s="8">
        <v>1</v>
      </c>
      <c r="C4" s="52" t="s">
        <v>304</v>
      </c>
      <c r="D4" s="6">
        <v>71154.350000000006</v>
      </c>
      <c r="E4" s="6">
        <v>131473.79</v>
      </c>
      <c r="F4" s="46">
        <f>(D4-E4)/E4</f>
        <v>-0.45879441065782006</v>
      </c>
      <c r="G4" s="7">
        <v>8196</v>
      </c>
      <c r="H4" s="7">
        <v>140</v>
      </c>
      <c r="I4" s="8">
        <f>G4/H4</f>
        <v>58.542857142857144</v>
      </c>
      <c r="J4" s="8">
        <v>21</v>
      </c>
      <c r="K4" s="8">
        <v>3</v>
      </c>
      <c r="L4" s="6">
        <v>507164.57</v>
      </c>
      <c r="M4" s="7">
        <v>60237</v>
      </c>
      <c r="N4" s="9">
        <v>45611</v>
      </c>
      <c r="O4" s="23" t="s">
        <v>115</v>
      </c>
    </row>
    <row r="5" spans="1:15" ht="24.95" customHeight="1">
      <c r="A5" s="4">
        <v>3</v>
      </c>
      <c r="B5" s="8">
        <v>2</v>
      </c>
      <c r="C5" s="52" t="s">
        <v>283</v>
      </c>
      <c r="D5" s="6">
        <v>28479</v>
      </c>
      <c r="E5" s="6">
        <v>50944</v>
      </c>
      <c r="F5" s="46">
        <f>(D5-E5)/E5</f>
        <v>-0.44097440326633164</v>
      </c>
      <c r="G5" s="7">
        <v>3776</v>
      </c>
      <c r="H5" s="8" t="s">
        <v>15</v>
      </c>
      <c r="I5" s="8" t="s">
        <v>15</v>
      </c>
      <c r="J5" s="8" t="s">
        <v>15</v>
      </c>
      <c r="K5" s="8">
        <v>5</v>
      </c>
      <c r="L5" s="6">
        <v>495299</v>
      </c>
      <c r="M5" s="7">
        <v>69677</v>
      </c>
      <c r="N5" s="9">
        <v>45597</v>
      </c>
      <c r="O5" s="23" t="s">
        <v>284</v>
      </c>
    </row>
    <row r="6" spans="1:15" ht="24.95" customHeight="1">
      <c r="A6" s="4">
        <v>4</v>
      </c>
      <c r="B6" s="6" t="s">
        <v>17</v>
      </c>
      <c r="C6" s="52" t="s">
        <v>320</v>
      </c>
      <c r="D6" s="6">
        <v>24473.58</v>
      </c>
      <c r="E6" s="6" t="s">
        <v>15</v>
      </c>
      <c r="F6" s="46" t="s">
        <v>15</v>
      </c>
      <c r="G6" s="7">
        <v>3588</v>
      </c>
      <c r="H6" s="7">
        <v>131</v>
      </c>
      <c r="I6" s="8">
        <f>G6/H6</f>
        <v>27.389312977099237</v>
      </c>
      <c r="J6" s="8">
        <v>20</v>
      </c>
      <c r="K6" s="8">
        <v>1</v>
      </c>
      <c r="L6" s="6">
        <v>29801.67</v>
      </c>
      <c r="M6" s="7">
        <v>4291</v>
      </c>
      <c r="N6" s="9">
        <v>45625</v>
      </c>
      <c r="O6" s="23" t="s">
        <v>11</v>
      </c>
    </row>
    <row r="7" spans="1:15" ht="24.95" customHeight="1">
      <c r="A7" s="4">
        <v>5</v>
      </c>
      <c r="B7" s="8">
        <v>3</v>
      </c>
      <c r="C7" s="5" t="s">
        <v>295</v>
      </c>
      <c r="D7" s="6">
        <v>13596.59</v>
      </c>
      <c r="E7" s="6">
        <v>24583.78</v>
      </c>
      <c r="F7" s="46">
        <f t="shared" ref="F7:F22" si="0">(D7-E7)/E7</f>
        <v>-0.44692842191070692</v>
      </c>
      <c r="G7" s="7">
        <v>1939</v>
      </c>
      <c r="H7" s="8">
        <v>52</v>
      </c>
      <c r="I7" s="8">
        <f>G7/H7</f>
        <v>37.28846153846154</v>
      </c>
      <c r="J7" s="8">
        <v>9</v>
      </c>
      <c r="K7" s="8">
        <v>4</v>
      </c>
      <c r="L7" s="6">
        <v>120148.02</v>
      </c>
      <c r="M7" s="7">
        <v>17761</v>
      </c>
      <c r="N7" s="9">
        <v>45604</v>
      </c>
      <c r="O7" s="23" t="s">
        <v>12</v>
      </c>
    </row>
    <row r="8" spans="1:15" ht="24.95" customHeight="1">
      <c r="A8" s="4">
        <v>6</v>
      </c>
      <c r="B8" s="8">
        <v>5</v>
      </c>
      <c r="C8" s="52" t="s">
        <v>312</v>
      </c>
      <c r="D8" s="6">
        <v>11744.47</v>
      </c>
      <c r="E8" s="6">
        <v>22441.39</v>
      </c>
      <c r="F8" s="46">
        <f t="shared" si="0"/>
        <v>-0.4766603138219157</v>
      </c>
      <c r="G8" s="7">
        <v>1551</v>
      </c>
      <c r="H8" s="7">
        <v>47</v>
      </c>
      <c r="I8" s="8">
        <f>G8/H8</f>
        <v>33</v>
      </c>
      <c r="J8" s="8">
        <v>12</v>
      </c>
      <c r="K8" s="8">
        <v>2</v>
      </c>
      <c r="L8" s="6">
        <v>45143.31</v>
      </c>
      <c r="M8" s="7">
        <v>6329</v>
      </c>
      <c r="N8" s="9">
        <v>45618</v>
      </c>
      <c r="O8" s="23" t="s">
        <v>14</v>
      </c>
    </row>
    <row r="9" spans="1:15" ht="24.95" customHeight="1">
      <c r="A9" s="4">
        <v>7</v>
      </c>
      <c r="B9" s="8">
        <v>6</v>
      </c>
      <c r="C9" s="52" t="s">
        <v>294</v>
      </c>
      <c r="D9" s="6">
        <v>7596</v>
      </c>
      <c r="E9" s="6">
        <v>20612</v>
      </c>
      <c r="F9" s="46">
        <f t="shared" si="0"/>
        <v>-0.63147680962546093</v>
      </c>
      <c r="G9" s="7">
        <v>1333</v>
      </c>
      <c r="H9" s="46" t="s">
        <v>15</v>
      </c>
      <c r="I9" s="46" t="s">
        <v>15</v>
      </c>
      <c r="J9" s="8">
        <v>14</v>
      </c>
      <c r="K9" s="8">
        <v>4</v>
      </c>
      <c r="L9" s="6">
        <v>83027</v>
      </c>
      <c r="M9" s="7">
        <v>15445</v>
      </c>
      <c r="N9" s="9">
        <v>45604</v>
      </c>
      <c r="O9" s="23" t="s">
        <v>13</v>
      </c>
    </row>
    <row r="10" spans="1:15" ht="24.95" customHeight="1">
      <c r="A10" s="4">
        <v>8</v>
      </c>
      <c r="B10" s="8">
        <v>4</v>
      </c>
      <c r="C10" s="52" t="s">
        <v>278</v>
      </c>
      <c r="D10" s="6">
        <v>6526.37</v>
      </c>
      <c r="E10" s="6">
        <v>24558.01</v>
      </c>
      <c r="F10" s="46">
        <f t="shared" si="0"/>
        <v>-0.73424678954035771</v>
      </c>
      <c r="G10" s="7">
        <v>1136</v>
      </c>
      <c r="H10" s="7">
        <v>54</v>
      </c>
      <c r="I10" s="8">
        <f t="shared" ref="I10:I25" si="1">G10/H10</f>
        <v>21.037037037037038</v>
      </c>
      <c r="J10" s="8">
        <v>16</v>
      </c>
      <c r="K10" s="8">
        <v>6</v>
      </c>
      <c r="L10" s="6">
        <v>271434.74</v>
      </c>
      <c r="M10" s="7">
        <v>48909</v>
      </c>
      <c r="N10" s="9">
        <v>45590</v>
      </c>
      <c r="O10" s="23" t="s">
        <v>45</v>
      </c>
    </row>
    <row r="11" spans="1:15" ht="24.95" customHeight="1">
      <c r="A11" s="4">
        <v>9</v>
      </c>
      <c r="B11" s="8">
        <v>7</v>
      </c>
      <c r="C11" s="52" t="s">
        <v>275</v>
      </c>
      <c r="D11" s="6">
        <v>3161.66</v>
      </c>
      <c r="E11" s="6">
        <v>10020.64</v>
      </c>
      <c r="F11" s="46">
        <f t="shared" si="0"/>
        <v>-0.68448522250075838</v>
      </c>
      <c r="G11" s="7">
        <v>443</v>
      </c>
      <c r="H11" s="7">
        <v>16</v>
      </c>
      <c r="I11" s="8">
        <f t="shared" si="1"/>
        <v>27.6875</v>
      </c>
      <c r="J11" s="8">
        <v>5</v>
      </c>
      <c r="K11" s="8">
        <v>6</v>
      </c>
      <c r="L11" s="6">
        <v>432990.21</v>
      </c>
      <c r="M11" s="7">
        <v>55360</v>
      </c>
      <c r="N11" s="9">
        <v>45590</v>
      </c>
      <c r="O11" s="54" t="s">
        <v>11</v>
      </c>
    </row>
    <row r="12" spans="1:15" ht="24.95" customHeight="1">
      <c r="A12" s="4">
        <v>10</v>
      </c>
      <c r="B12" s="8">
        <v>8</v>
      </c>
      <c r="C12" s="52" t="s">
        <v>229</v>
      </c>
      <c r="D12" s="6">
        <v>3068.65</v>
      </c>
      <c r="E12" s="6">
        <v>8146.27</v>
      </c>
      <c r="F12" s="46">
        <f t="shared" si="0"/>
        <v>-0.62330612660763762</v>
      </c>
      <c r="G12" s="7">
        <v>534</v>
      </c>
      <c r="H12" s="7">
        <v>21</v>
      </c>
      <c r="I12" s="8">
        <f t="shared" si="1"/>
        <v>25.428571428571427</v>
      </c>
      <c r="J12" s="8">
        <v>5</v>
      </c>
      <c r="K12" s="8">
        <v>10</v>
      </c>
      <c r="L12" s="6">
        <v>285471.23</v>
      </c>
      <c r="M12" s="7">
        <v>52246</v>
      </c>
      <c r="N12" s="9">
        <v>45562</v>
      </c>
      <c r="O12" s="54" t="s">
        <v>11</v>
      </c>
    </row>
    <row r="13" spans="1:15" ht="24.95" customHeight="1">
      <c r="A13" s="4">
        <v>11</v>
      </c>
      <c r="B13" s="8">
        <v>11</v>
      </c>
      <c r="C13" s="52" t="s">
        <v>306</v>
      </c>
      <c r="D13" s="6">
        <v>2969.5000000000005</v>
      </c>
      <c r="E13" s="6">
        <v>4203.24</v>
      </c>
      <c r="F13" s="46">
        <f t="shared" si="0"/>
        <v>-0.29352118841655472</v>
      </c>
      <c r="G13" s="7">
        <v>410</v>
      </c>
      <c r="H13" s="7">
        <v>15</v>
      </c>
      <c r="I13" s="8">
        <f t="shared" si="1"/>
        <v>27.333333333333332</v>
      </c>
      <c r="J13" s="8">
        <v>5</v>
      </c>
      <c r="K13" s="8">
        <v>3</v>
      </c>
      <c r="L13" s="6">
        <v>18831.639999999996</v>
      </c>
      <c r="M13" s="7">
        <v>2644</v>
      </c>
      <c r="N13" s="9">
        <v>45611</v>
      </c>
      <c r="O13" s="23" t="s">
        <v>80</v>
      </c>
    </row>
    <row r="14" spans="1:15" ht="24.95" customHeight="1">
      <c r="A14" s="4">
        <v>12</v>
      </c>
      <c r="B14" s="8">
        <v>12</v>
      </c>
      <c r="C14" s="52" t="s">
        <v>286</v>
      </c>
      <c r="D14" s="6">
        <v>1417</v>
      </c>
      <c r="E14" s="6">
        <v>2566.6</v>
      </c>
      <c r="F14" s="46">
        <f t="shared" si="0"/>
        <v>-0.44790773786332111</v>
      </c>
      <c r="G14" s="7">
        <v>213</v>
      </c>
      <c r="H14" s="7">
        <v>8</v>
      </c>
      <c r="I14" s="8">
        <f t="shared" si="1"/>
        <v>26.625</v>
      </c>
      <c r="J14" s="8">
        <v>4</v>
      </c>
      <c r="K14" s="8">
        <v>5</v>
      </c>
      <c r="L14" s="6">
        <v>58239.7</v>
      </c>
      <c r="M14" s="7">
        <v>8612</v>
      </c>
      <c r="N14" s="9">
        <v>45597</v>
      </c>
      <c r="O14" s="23" t="s">
        <v>11</v>
      </c>
    </row>
    <row r="15" spans="1:15" ht="24.95" customHeight="1">
      <c r="A15" s="4">
        <v>13</v>
      </c>
      <c r="B15" s="8">
        <v>9</v>
      </c>
      <c r="C15" s="52" t="s">
        <v>314</v>
      </c>
      <c r="D15" s="6">
        <v>1005.23</v>
      </c>
      <c r="E15" s="6">
        <v>5858.84</v>
      </c>
      <c r="F15" s="46">
        <f t="shared" si="0"/>
        <v>-0.82842508073270482</v>
      </c>
      <c r="G15" s="7">
        <v>177</v>
      </c>
      <c r="H15" s="7">
        <v>8</v>
      </c>
      <c r="I15" s="8">
        <f t="shared" si="1"/>
        <v>22.125</v>
      </c>
      <c r="J15" s="8">
        <v>4</v>
      </c>
      <c r="K15" s="8">
        <v>2</v>
      </c>
      <c r="L15" s="6">
        <v>7960.8499999999995</v>
      </c>
      <c r="M15" s="7">
        <v>1454</v>
      </c>
      <c r="N15" s="9">
        <v>45618</v>
      </c>
      <c r="O15" s="23" t="s">
        <v>80</v>
      </c>
    </row>
    <row r="16" spans="1:15" ht="24.95" customHeight="1">
      <c r="A16" s="4">
        <v>14</v>
      </c>
      <c r="B16" s="8">
        <v>13</v>
      </c>
      <c r="C16" s="52" t="s">
        <v>274</v>
      </c>
      <c r="D16" s="6">
        <v>829.22</v>
      </c>
      <c r="E16" s="6">
        <v>2382.3200000000002</v>
      </c>
      <c r="F16" s="46">
        <f t="shared" si="0"/>
        <v>-0.65192753282514526</v>
      </c>
      <c r="G16" s="7">
        <v>122</v>
      </c>
      <c r="H16" s="7">
        <v>4</v>
      </c>
      <c r="I16" s="8">
        <f t="shared" si="1"/>
        <v>30.5</v>
      </c>
      <c r="J16" s="8">
        <v>3</v>
      </c>
      <c r="K16" s="8">
        <v>6</v>
      </c>
      <c r="L16" s="6">
        <v>91155.78</v>
      </c>
      <c r="M16" s="7">
        <v>13423</v>
      </c>
      <c r="N16" s="9">
        <v>45590</v>
      </c>
      <c r="O16" s="23" t="s">
        <v>14</v>
      </c>
    </row>
    <row r="17" spans="1:15" ht="24.95" customHeight="1">
      <c r="A17" s="4">
        <v>15</v>
      </c>
      <c r="B17" s="8">
        <v>16</v>
      </c>
      <c r="C17" s="52" t="s">
        <v>241</v>
      </c>
      <c r="D17" s="6">
        <v>618.92999999999995</v>
      </c>
      <c r="E17" s="6">
        <v>1496.82</v>
      </c>
      <c r="F17" s="46">
        <f t="shared" si="0"/>
        <v>-0.5865033871808234</v>
      </c>
      <c r="G17" s="7">
        <v>87</v>
      </c>
      <c r="H17" s="7">
        <v>3</v>
      </c>
      <c r="I17" s="8">
        <f t="shared" si="1"/>
        <v>29</v>
      </c>
      <c r="J17" s="8">
        <v>3</v>
      </c>
      <c r="K17" s="8">
        <v>10</v>
      </c>
      <c r="L17" s="6">
        <v>127957.95000000003</v>
      </c>
      <c r="M17" s="7">
        <v>18953</v>
      </c>
      <c r="N17" s="9">
        <v>45562</v>
      </c>
      <c r="O17" s="54" t="s">
        <v>14</v>
      </c>
    </row>
    <row r="18" spans="1:15" ht="24.95" customHeight="1">
      <c r="A18" s="4">
        <v>16</v>
      </c>
      <c r="B18" s="8">
        <v>10</v>
      </c>
      <c r="C18" s="52" t="s">
        <v>307</v>
      </c>
      <c r="D18" s="6">
        <v>594.97</v>
      </c>
      <c r="E18" s="6">
        <v>5521.85</v>
      </c>
      <c r="F18" s="46">
        <f t="shared" si="0"/>
        <v>-0.89225169100935375</v>
      </c>
      <c r="G18" s="7">
        <v>106</v>
      </c>
      <c r="H18" s="7">
        <v>8</v>
      </c>
      <c r="I18" s="8">
        <f t="shared" si="1"/>
        <v>13.25</v>
      </c>
      <c r="J18" s="8">
        <v>4</v>
      </c>
      <c r="K18" s="8">
        <v>3</v>
      </c>
      <c r="L18" s="6">
        <v>22007.94</v>
      </c>
      <c r="M18" s="7">
        <v>3981</v>
      </c>
      <c r="N18" s="9">
        <v>45611</v>
      </c>
      <c r="O18" s="23" t="s">
        <v>11</v>
      </c>
    </row>
    <row r="19" spans="1:15" ht="24.95" customHeight="1">
      <c r="A19" s="4">
        <v>17</v>
      </c>
      <c r="B19" s="8">
        <v>14</v>
      </c>
      <c r="C19" s="52" t="s">
        <v>315</v>
      </c>
      <c r="D19" s="6">
        <v>590.80000000000018</v>
      </c>
      <c r="E19" s="6">
        <v>2086.4700000000003</v>
      </c>
      <c r="F19" s="46">
        <f t="shared" si="0"/>
        <v>-0.71684232219969612</v>
      </c>
      <c r="G19" s="7">
        <v>95</v>
      </c>
      <c r="H19" s="7">
        <v>5</v>
      </c>
      <c r="I19" s="8">
        <f t="shared" si="1"/>
        <v>19</v>
      </c>
      <c r="J19" s="8">
        <v>5</v>
      </c>
      <c r="K19" s="8">
        <v>2</v>
      </c>
      <c r="L19" s="6">
        <v>4121.91</v>
      </c>
      <c r="M19" s="7">
        <v>651</v>
      </c>
      <c r="N19" s="9">
        <v>45618</v>
      </c>
      <c r="O19" s="23" t="s">
        <v>80</v>
      </c>
    </row>
    <row r="20" spans="1:15" ht="24.95" customHeight="1">
      <c r="A20" s="4">
        <v>18</v>
      </c>
      <c r="B20" s="8">
        <v>18</v>
      </c>
      <c r="C20" s="52" t="s">
        <v>225</v>
      </c>
      <c r="D20" s="6">
        <v>590</v>
      </c>
      <c r="E20" s="6">
        <v>663.8</v>
      </c>
      <c r="F20" s="46">
        <f t="shared" si="0"/>
        <v>-0.11117806568243441</v>
      </c>
      <c r="G20" s="7">
        <v>75</v>
      </c>
      <c r="H20" s="7">
        <v>4</v>
      </c>
      <c r="I20" s="8">
        <f t="shared" si="1"/>
        <v>18.75</v>
      </c>
      <c r="J20" s="8">
        <v>1</v>
      </c>
      <c r="K20" s="8">
        <v>12</v>
      </c>
      <c r="L20" s="6">
        <v>117016.73</v>
      </c>
      <c r="M20" s="7">
        <v>17590</v>
      </c>
      <c r="N20" s="9">
        <v>45548</v>
      </c>
      <c r="O20" s="54" t="s">
        <v>11</v>
      </c>
    </row>
    <row r="21" spans="1:15" s="53" customFormat="1" ht="24.95" customHeight="1">
      <c r="A21" s="4">
        <v>19</v>
      </c>
      <c r="B21" s="8">
        <v>30</v>
      </c>
      <c r="C21" s="52" t="s">
        <v>205</v>
      </c>
      <c r="D21" s="6">
        <v>565.91</v>
      </c>
      <c r="E21" s="6">
        <v>35</v>
      </c>
      <c r="F21" s="46">
        <f t="shared" si="0"/>
        <v>15.168857142857142</v>
      </c>
      <c r="G21" s="7">
        <v>142</v>
      </c>
      <c r="H21" s="7">
        <v>3</v>
      </c>
      <c r="I21" s="8">
        <f t="shared" si="1"/>
        <v>47.333333333333336</v>
      </c>
      <c r="J21" s="8">
        <v>3</v>
      </c>
      <c r="K21" s="8" t="s">
        <v>15</v>
      </c>
      <c r="L21" s="6">
        <v>46230.77</v>
      </c>
      <c r="M21" s="7">
        <v>9160</v>
      </c>
      <c r="N21" s="9">
        <v>45541</v>
      </c>
      <c r="O21" s="23" t="s">
        <v>14</v>
      </c>
    </row>
    <row r="22" spans="1:15" ht="24.95" customHeight="1">
      <c r="A22" s="4">
        <v>20</v>
      </c>
      <c r="B22" s="8">
        <v>20</v>
      </c>
      <c r="C22" s="5" t="s">
        <v>267</v>
      </c>
      <c r="D22" s="6">
        <v>512</v>
      </c>
      <c r="E22" s="6">
        <v>572.70000000000005</v>
      </c>
      <c r="F22" s="46">
        <f t="shared" si="0"/>
        <v>-0.10598917408765504</v>
      </c>
      <c r="G22" s="7">
        <v>66</v>
      </c>
      <c r="H22" s="7">
        <v>2</v>
      </c>
      <c r="I22" s="8">
        <f t="shared" si="1"/>
        <v>33</v>
      </c>
      <c r="J22" s="8">
        <v>1</v>
      </c>
      <c r="K22" s="8">
        <v>7</v>
      </c>
      <c r="L22" s="6">
        <v>169639.87</v>
      </c>
      <c r="M22" s="7">
        <v>23169</v>
      </c>
      <c r="N22" s="9">
        <v>45583</v>
      </c>
      <c r="O22" s="23" t="s">
        <v>115</v>
      </c>
    </row>
    <row r="23" spans="1:15" s="53" customFormat="1" ht="24.95" customHeight="1">
      <c r="A23" s="4">
        <v>21</v>
      </c>
      <c r="B23" s="6" t="s">
        <v>17</v>
      </c>
      <c r="C23" s="52" t="s">
        <v>319</v>
      </c>
      <c r="D23" s="6">
        <v>502.5</v>
      </c>
      <c r="E23" s="6" t="s">
        <v>15</v>
      </c>
      <c r="F23" s="6" t="s">
        <v>15</v>
      </c>
      <c r="G23" s="7">
        <v>99</v>
      </c>
      <c r="H23" s="7">
        <v>11</v>
      </c>
      <c r="I23" s="8">
        <f t="shared" si="1"/>
        <v>9</v>
      </c>
      <c r="J23" s="8">
        <v>5</v>
      </c>
      <c r="K23" s="8">
        <v>1</v>
      </c>
      <c r="L23" s="6">
        <v>502.5</v>
      </c>
      <c r="M23" s="7">
        <v>99</v>
      </c>
      <c r="N23" s="9">
        <v>45625</v>
      </c>
      <c r="O23" s="23" t="s">
        <v>240</v>
      </c>
    </row>
    <row r="24" spans="1:15" ht="24.95" customHeight="1">
      <c r="A24" s="4">
        <v>22</v>
      </c>
      <c r="B24" s="8">
        <v>22</v>
      </c>
      <c r="C24" s="52" t="s">
        <v>296</v>
      </c>
      <c r="D24" s="6">
        <v>253.5</v>
      </c>
      <c r="E24" s="6">
        <v>215.6</v>
      </c>
      <c r="F24" s="46">
        <f>(D24-E24)/E24</f>
        <v>0.17578849721706868</v>
      </c>
      <c r="G24" s="7">
        <v>33</v>
      </c>
      <c r="H24" s="7">
        <v>2</v>
      </c>
      <c r="I24" s="8">
        <f t="shared" si="1"/>
        <v>16.5</v>
      </c>
      <c r="J24" s="8">
        <v>1</v>
      </c>
      <c r="K24" s="8">
        <v>4</v>
      </c>
      <c r="L24" s="6">
        <v>24861.85</v>
      </c>
      <c r="M24" s="7">
        <v>3524</v>
      </c>
      <c r="N24" s="9">
        <v>45604</v>
      </c>
      <c r="O24" s="23" t="s">
        <v>11</v>
      </c>
    </row>
    <row r="25" spans="1:15" s="53" customFormat="1" ht="24.95" customHeight="1">
      <c r="A25" s="4">
        <v>23</v>
      </c>
      <c r="B25" s="6" t="s">
        <v>15</v>
      </c>
      <c r="C25" s="52" t="s">
        <v>266</v>
      </c>
      <c r="D25" s="6">
        <v>194</v>
      </c>
      <c r="E25" s="6" t="s">
        <v>15</v>
      </c>
      <c r="F25" s="46" t="s">
        <v>15</v>
      </c>
      <c r="G25" s="7">
        <v>33</v>
      </c>
      <c r="H25" s="7">
        <v>1</v>
      </c>
      <c r="I25" s="8">
        <f t="shared" si="1"/>
        <v>33</v>
      </c>
      <c r="J25" s="8">
        <v>1</v>
      </c>
      <c r="K25" s="8">
        <v>5</v>
      </c>
      <c r="L25" s="6">
        <v>4649.1000000000004</v>
      </c>
      <c r="M25" s="7">
        <v>787</v>
      </c>
      <c r="N25" s="9">
        <v>45583</v>
      </c>
      <c r="O25" s="23" t="s">
        <v>23</v>
      </c>
    </row>
    <row r="26" spans="1:15" s="53" customFormat="1" ht="24.95" customHeight="1">
      <c r="A26" s="4">
        <v>24</v>
      </c>
      <c r="B26" s="8">
        <v>31</v>
      </c>
      <c r="C26" s="5" t="s">
        <v>245</v>
      </c>
      <c r="D26" s="6">
        <v>150</v>
      </c>
      <c r="E26" s="6">
        <v>25</v>
      </c>
      <c r="F26" s="46">
        <f>(D26-E26)/E26</f>
        <v>5</v>
      </c>
      <c r="G26" s="7">
        <v>30</v>
      </c>
      <c r="H26" s="8" t="s">
        <v>15</v>
      </c>
      <c r="I26" s="8" t="s">
        <v>15</v>
      </c>
      <c r="J26" s="8">
        <v>1</v>
      </c>
      <c r="K26" s="8">
        <v>8</v>
      </c>
      <c r="L26" s="6">
        <v>53771</v>
      </c>
      <c r="M26" s="7">
        <v>10464</v>
      </c>
      <c r="N26" s="9">
        <v>45576</v>
      </c>
      <c r="O26" s="23" t="s">
        <v>13</v>
      </c>
    </row>
    <row r="27" spans="1:15" s="53" customFormat="1" ht="24.95" customHeight="1">
      <c r="A27" s="4">
        <v>25</v>
      </c>
      <c r="B27" s="8">
        <v>17</v>
      </c>
      <c r="C27" s="52" t="s">
        <v>305</v>
      </c>
      <c r="D27" s="6">
        <v>148</v>
      </c>
      <c r="E27" s="6">
        <v>870</v>
      </c>
      <c r="F27" s="46">
        <f>(D27-E27)/E27</f>
        <v>-0.8298850574712644</v>
      </c>
      <c r="G27" s="7">
        <v>27</v>
      </c>
      <c r="H27" s="7">
        <v>2</v>
      </c>
      <c r="I27" s="8">
        <f>G27/H27</f>
        <v>13.5</v>
      </c>
      <c r="J27" s="8">
        <v>2</v>
      </c>
      <c r="K27" s="8" t="s">
        <v>15</v>
      </c>
      <c r="L27" s="6">
        <v>1912</v>
      </c>
      <c r="M27" s="7">
        <v>355</v>
      </c>
      <c r="N27" s="9">
        <v>45576</v>
      </c>
      <c r="O27" s="23" t="s">
        <v>80</v>
      </c>
    </row>
    <row r="28" spans="1:15" s="53" customFormat="1" ht="24.95" customHeight="1">
      <c r="A28" s="4">
        <v>26</v>
      </c>
      <c r="B28" s="8">
        <v>27</v>
      </c>
      <c r="C28" s="52" t="s">
        <v>311</v>
      </c>
      <c r="D28" s="6">
        <v>48</v>
      </c>
      <c r="E28" s="6">
        <v>61</v>
      </c>
      <c r="F28" s="46">
        <f>(D28-E28)/E28</f>
        <v>-0.21311475409836064</v>
      </c>
      <c r="G28" s="7">
        <v>9</v>
      </c>
      <c r="H28" s="7">
        <v>3</v>
      </c>
      <c r="I28" s="8">
        <f>G28/H28</f>
        <v>3</v>
      </c>
      <c r="J28" s="8">
        <v>2</v>
      </c>
      <c r="K28" s="8">
        <v>2</v>
      </c>
      <c r="L28" s="6">
        <v>208.6</v>
      </c>
      <c r="M28" s="7">
        <v>36</v>
      </c>
      <c r="N28" s="9">
        <v>45618</v>
      </c>
      <c r="O28" s="23" t="s">
        <v>240</v>
      </c>
    </row>
    <row r="29" spans="1:15" ht="24.95" customHeight="1">
      <c r="A29" s="4">
        <v>27</v>
      </c>
      <c r="B29" s="8">
        <v>15</v>
      </c>
      <c r="C29" s="52" t="s">
        <v>310</v>
      </c>
      <c r="D29" s="6">
        <v>38</v>
      </c>
      <c r="E29" s="6">
        <v>1704</v>
      </c>
      <c r="F29" s="46">
        <f>(D29-E29)/E29</f>
        <v>-0.97769953051643188</v>
      </c>
      <c r="G29" s="7">
        <v>6</v>
      </c>
      <c r="H29" s="46" t="s">
        <v>15</v>
      </c>
      <c r="I29" s="46" t="s">
        <v>15</v>
      </c>
      <c r="J29" s="8">
        <v>1</v>
      </c>
      <c r="K29" s="8">
        <v>2</v>
      </c>
      <c r="L29" s="6">
        <v>3023</v>
      </c>
      <c r="M29" s="7">
        <v>466</v>
      </c>
      <c r="N29" s="9">
        <v>45618</v>
      </c>
      <c r="O29" s="23" t="s">
        <v>13</v>
      </c>
    </row>
    <row r="30" spans="1:15" ht="24.95" customHeight="1">
      <c r="A30" s="34" t="s">
        <v>24</v>
      </c>
      <c r="B30" s="43" t="s">
        <v>24</v>
      </c>
      <c r="C30" s="35" t="s">
        <v>175</v>
      </c>
      <c r="D30" s="36">
        <f>SUBTOTAL(109,Table13234567891011121314151617181926192021222324252827[Pajamos 
(GBO)])</f>
        <v>429183.1999999999</v>
      </c>
      <c r="E30" s="36" t="s">
        <v>318</v>
      </c>
      <c r="F30" s="37">
        <f t="shared" ref="F30" si="2">(D30-E30)/E30</f>
        <v>0.33085839385275606</v>
      </c>
      <c r="G30" s="38">
        <f>SUBTOTAL(109,Table13234567891011121314151617181926192021222324252827[Žiūrovų sk. 
(ADM)])</f>
        <v>63853</v>
      </c>
      <c r="H30" s="34"/>
      <c r="I30" s="34"/>
      <c r="J30" s="34"/>
      <c r="K30" s="43"/>
      <c r="L30" s="39"/>
      <c r="M30" s="50"/>
      <c r="N30" s="34"/>
      <c r="O30" s="34" t="s">
        <v>24</v>
      </c>
    </row>
    <row r="31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opLeftCell="A2"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19" sqref="C19:O1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31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12.27-12.29</vt:lpstr>
      <vt:lpstr>12.20-12.22</vt:lpstr>
      <vt:lpstr>12.13-12.15</vt:lpstr>
      <vt:lpstr>12.06-12.08</vt:lpstr>
      <vt:lpstr>11.29-12.01</vt:lpstr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2024-12-30T13:26:46Z</dcterms:modified>
</cp:coreProperties>
</file>